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!budgetmallar\"/>
    </mc:Choice>
  </mc:AlternateContent>
  <xr:revisionPtr revIDLastSave="0" documentId="8_{FE6770A7-DCDF-4C11-A775-7FF97767484E}" xr6:coauthVersionLast="43" xr6:coauthVersionMax="43" xr10:uidLastSave="{00000000-0000-0000-0000-000000000000}"/>
  <workbookProtection workbookPassword="DF9A" lockStructure="1"/>
  <bookViews>
    <workbookView xWindow="-120" yWindow="-120" windowWidth="51840" windowHeight="21240" tabRatio="866" xr2:uid="{00000000-000D-0000-FFFF-FFFF00000000}"/>
  </bookViews>
  <sheets>
    <sheet name="Generella inställningar" sheetId="13" r:id="rId1"/>
    <sheet name="Budgetöversikt" sheetId="14" r:id="rId2"/>
    <sheet name="Upphandlingsplan" sheetId="15" r:id="rId3"/>
    <sheet name="Planerings och analysfas" sheetId="1" r:id="rId4"/>
    <sheet name="Genomförandefas" sheetId="6" r:id="rId5"/>
    <sheet name="ERUF" sheetId="3" r:id="rId6"/>
    <sheet name="Offentligt bidrag i annat än p" sheetId="4" r:id="rId7"/>
    <sheet name="Offentlig finansierad ers. delt" sheetId="7" r:id="rId8"/>
    <sheet name="Offentliga kontanta medel" sheetId="8" r:id="rId9"/>
    <sheet name="Privata kontanta medel" sheetId="11" r:id="rId10"/>
    <sheet name="Privata bidrag i annat än peng" sheetId="10" r:id="rId11"/>
    <sheet name="Data" sheetId="5" state="hidden" r:id="rId12"/>
  </sheets>
  <externalReferences>
    <externalReference r:id="rId13"/>
  </externalReferences>
  <definedNames>
    <definedName name="Enhetsslag_deltagarersättning" localSheetId="2">[1]Data!$H$2:$H$14</definedName>
    <definedName name="Enhetsslag_deltagarersättning">Data!$H$2:$H$17</definedName>
    <definedName name="eruf" localSheetId="2">[1]Data!$O$2:$O$3</definedName>
    <definedName name="eruf">Data!$O$2:$O$3</definedName>
    <definedName name="Eruf_data">Data!$O$2:$O$3</definedName>
    <definedName name="Etableringsersattnin_omfattning" localSheetId="2">[1]Data!$N$2:$N$5</definedName>
    <definedName name="Etableringsersattnin_omfattning">Data!$N$2:$N$5</definedName>
    <definedName name="Kostnadsslag" localSheetId="2">[1]Data!$G$16:$G$19</definedName>
    <definedName name="Kostnadsslag">Data!$G$16:$G$19</definedName>
    <definedName name="Kostnadsslag_ERUF" localSheetId="2">[1]Data!$G$9:$G$12</definedName>
    <definedName name="Kostnadsslag_ERUF">Data!$G$9:$G$12</definedName>
    <definedName name="Kostnadsslag_Genomförandefas" localSheetId="2">[1]Data!$G$2:$G$5</definedName>
    <definedName name="Kostnadsslag_Genomförandefas">Data!$G$2:$G$5</definedName>
    <definedName name="Lista_Medfinansiarer" localSheetId="2">[1]Data!$D$2:$D$6</definedName>
    <definedName name="Lista_Medfinansiarer">Data!$D$2:$D$6</definedName>
    <definedName name="Lista_Regioner" localSheetId="2">[1]Data!$A$2:$A$4</definedName>
    <definedName name="Lista_Regioner">Data!$A$2:$A$4</definedName>
    <definedName name="Timlonegrupp_PO1">Data!$K$2:$K$20</definedName>
    <definedName name="Timlonegrupp_PO2">Data!$K$21:$K$31</definedName>
    <definedName name="TimloneGruppNamn" localSheetId="2">'[1]Generella inställningar'!$D$5</definedName>
    <definedName name="TimloneGruppNamn">'Generella inställningar'!$D$5</definedName>
    <definedName name="_xlnm.Print_Area" localSheetId="7">'Offentlig finansierad ers. delt'!$A$1:$H$25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7" l="1"/>
  <c r="D11" i="7"/>
  <c r="D10" i="7"/>
  <c r="D9" i="7"/>
  <c r="D8" i="7"/>
  <c r="D7" i="7"/>
  <c r="D6" i="7"/>
  <c r="D5" i="7"/>
  <c r="D4" i="7"/>
  <c r="D3" i="7"/>
  <c r="G3" i="7" l="1"/>
  <c r="D32" i="10" l="1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B33" i="6"/>
  <c r="D33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B25" i="6"/>
  <c r="D25" i="6" s="1"/>
  <c r="B24" i="6"/>
  <c r="D24" i="6" s="1"/>
  <c r="B23" i="6"/>
  <c r="D23" i="6" s="1"/>
  <c r="B22" i="6"/>
  <c r="D22" i="6" s="1"/>
  <c r="B21" i="6"/>
  <c r="D21" i="6" s="1"/>
  <c r="B20" i="6"/>
  <c r="D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B3" i="6"/>
  <c r="D3" i="6" s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C19" i="14" l="1"/>
  <c r="G34" i="10"/>
  <c r="C25" i="14" s="1"/>
  <c r="C26" i="14"/>
  <c r="D34" i="6"/>
  <c r="D36" i="6" s="1"/>
  <c r="G34" i="4"/>
  <c r="C18" i="14" s="1"/>
  <c r="B4" i="1"/>
  <c r="D4" i="1" s="1"/>
  <c r="B5" i="1"/>
  <c r="D5" i="1" s="1"/>
  <c r="B6" i="1"/>
  <c r="D6" i="1" s="1"/>
  <c r="B7" i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F30" i="3"/>
  <c r="D7" i="1"/>
  <c r="C6" i="14" l="1"/>
  <c r="C5" i="14" s="1"/>
  <c r="G18" i="7"/>
  <c r="C21" i="14" s="1"/>
  <c r="G21" i="7"/>
  <c r="G20" i="7"/>
  <c r="G19" i="7"/>
  <c r="G4" i="7"/>
  <c r="F4" i="3"/>
  <c r="F5" i="3"/>
  <c r="F6" i="3"/>
  <c r="F7" i="3"/>
  <c r="F8" i="3"/>
  <c r="D26" i="1"/>
  <c r="D27" i="1"/>
  <c r="D28" i="1"/>
  <c r="D29" i="1"/>
  <c r="D30" i="1"/>
  <c r="D31" i="1"/>
  <c r="D32" i="1"/>
  <c r="D33" i="1"/>
  <c r="D3" i="1"/>
  <c r="G5" i="7"/>
  <c r="G6" i="7"/>
  <c r="G7" i="7"/>
  <c r="G8" i="7"/>
  <c r="G9" i="7"/>
  <c r="G10" i="7"/>
  <c r="G11" i="7"/>
  <c r="G12" i="7"/>
  <c r="F3" i="3"/>
  <c r="C8" i="14" s="1"/>
  <c r="F10" i="3"/>
  <c r="C10" i="14" s="1"/>
  <c r="F11" i="3"/>
  <c r="C9" i="14" s="1"/>
  <c r="C12" i="8"/>
  <c r="C23" i="14" s="1"/>
  <c r="C18" i="8"/>
  <c r="C24" i="14" s="1"/>
  <c r="C15" i="11"/>
  <c r="C27" i="14" s="1"/>
  <c r="C22" i="11"/>
  <c r="C28" i="14" s="1"/>
  <c r="D5" i="13"/>
  <c r="F12" i="3"/>
  <c r="C12" i="14" s="1"/>
  <c r="F13" i="3"/>
  <c r="C11" i="14" s="1"/>
  <c r="F14" i="3"/>
  <c r="F15" i="3"/>
  <c r="F16" i="3"/>
  <c r="F17" i="3"/>
  <c r="F18" i="3"/>
  <c r="F19" i="3"/>
  <c r="F20" i="3"/>
  <c r="F21" i="3"/>
  <c r="C16" i="14"/>
  <c r="C22" i="14" l="1"/>
  <c r="D34" i="1"/>
  <c r="G23" i="7"/>
  <c r="C15" i="14"/>
  <c r="F22" i="3"/>
  <c r="G14" i="7"/>
  <c r="F24" i="3" l="1"/>
  <c r="C13" i="14"/>
  <c r="C7" i="14" s="1"/>
  <c r="C4" i="14"/>
  <c r="C3" i="14" s="1"/>
  <c r="D36" i="1"/>
  <c r="C20" i="14"/>
  <c r="C29" i="14" s="1"/>
  <c r="C14" i="14" l="1"/>
  <c r="C17" i="14" s="1"/>
  <c r="C30" i="14" s="1"/>
  <c r="C32" i="14" s="1"/>
  <c r="C31" i="14" l="1"/>
</calcChain>
</file>

<file path=xl/sharedStrings.xml><?xml version="1.0" encoding="utf-8"?>
<sst xmlns="http://schemas.openxmlformats.org/spreadsheetml/2006/main" count="242" uniqueCount="154">
  <si>
    <t>Belopp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</si>
  <si>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</si>
  <si>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</si>
  <si>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</si>
  <si>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</si>
  <si>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</si>
  <si>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</si>
  <si>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</si>
  <si>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</si>
  <si>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</si>
  <si>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</si>
  <si>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</si>
  <si>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</si>
  <si>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</si>
  <si>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</si>
  <si>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</si>
  <si>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</si>
  <si>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</si>
  <si>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</si>
  <si>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</si>
  <si>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</si>
  <si>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</si>
  <si>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</si>
  <si>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</si>
  <si>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</si>
  <si>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</si>
  <si>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</si>
  <si>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</si>
  <si>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</si>
  <si>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</si>
  <si>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</si>
  <si>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</si>
  <si>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</si>
  <si>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</si>
  <si>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</si>
  <si>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</si>
  <si>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</si>
  <si>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</si>
  <si>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</si>
  <si>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</si>
  <si>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</si>
  <si>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</si>
  <si>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</si>
  <si>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</si>
  <si>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</si>
  <si>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</si>
  <si>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</si>
  <si>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</si>
  <si>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</si>
  <si>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</si>
  <si>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</si>
  <si>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</si>
  <si>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</si>
  <si>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</si>
  <si>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</si>
  <si>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</si>
  <si>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</si>
  <si>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</si>
  <si>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</si>
  <si>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</si>
  <si>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</si>
  <si>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</si>
  <si>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</si>
  <si>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</si>
  <si>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</si>
  <si>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</si>
  <si>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</si>
  <si>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</si>
  <si>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2 (Genomförandefas)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</si>
  <si>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</si>
  <si>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</si>
  <si>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</si>
  <si>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</si>
  <si>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</si>
  <si>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</si>
  <si>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</si>
  <si>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</si>
  <si>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</si>
  <si>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</si>
  <si>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</si>
  <si>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</si>
  <si>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</si>
  <si>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</si>
  <si>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</si>
  <si>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</si>
  <si>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</si>
  <si>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</si>
  <si>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</si>
  <si>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</si>
  <si>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</si>
  <si>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</si>
  <si>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</si>
  <si>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</si>
  <si>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</si>
  <si>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</si>
  <si>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</si>
  <si>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</si>
  <si>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</si>
  <si>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</si>
  <si>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</si>
  <si>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</si>
  <si>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</si>
  <si>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</si>
  <si>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</si>
  <si>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</si>
  <si>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</si>
  <si>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</si>
  <si>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</si>
  <si>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</si>
  <si>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</si>
  <si>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</si>
  <si>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</si>
  <si>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</si>
  <si>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</si>
  <si>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</si>
  <si>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</si>
  <si>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</si>
  <si>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</si>
  <si>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</si>
  <si>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</si>
  <si>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</si>
  <si>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</si>
  <si>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</si>
  <si>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</si>
  <si>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</si>
  <si>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</si>
  <si>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</si>
  <si>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</si>
  <si>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</si>
  <si>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</si>
  <si>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</si>
  <si>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</si>
  <si>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Personal</t>
  </si>
  <si>
    <t>Indirekta kostnader</t>
  </si>
  <si>
    <t>Kostnader socialfonden - Genomförandefas</t>
  </si>
  <si>
    <t>Kostnader socialfonden - Analys och planeringsfas</t>
  </si>
  <si>
    <t>Etableringsersättning</t>
  </si>
  <si>
    <t>Deltagarersättning</t>
  </si>
  <si>
    <t>Kostnader socialfonden Analys och planeringsfas</t>
  </si>
  <si>
    <t>PRELIMINÄR UPPHANDLINGSPLAN / INKÖPSPLAN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</si>
  <si>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</si>
  <si>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</si>
  <si>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</si>
  <si>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</si>
  <si>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Steg 1: Fyll i flikar som är aktuella för din ansökan</t>
  </si>
  <si>
    <t>Steg 2: Ange budgeterade intäkter inom planerings och analysfas</t>
  </si>
  <si>
    <t>Steg 3: Ange budgeterade intäkter inom genomförandefasen</t>
  </si>
  <si>
    <t>Steg 4: Ange budgeterade intäkter inom ERUF</t>
  </si>
  <si>
    <t xml:space="preserve">Steg 5: Se fliken "Budgetöversikt" för summeringar </t>
  </si>
  <si>
    <t>Budgetmodell: Enhetsberäknade personalkostnader inkl. schablon 40 % + insatser inom regionalfonden till faktiska kostnader + enhetsberäknad deltagarersättning</t>
  </si>
  <si>
    <t>Extra tjänster</t>
  </si>
  <si>
    <t>Introduktionsjobb</t>
  </si>
  <si>
    <t>Lönebidrag för utv</t>
  </si>
  <si>
    <t>För aktörer som ej följer LOU (2016:1145) ange de tjänster som ska konkurenssättas istället för de tjänster som ska upphandlas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</si>
</sst>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rgb="FFFFEFC1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4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5" borderId="2" xfId="0" applyFont="1" applyFill="1" applyBorder="1"/>
    <xf numFmtId="0" fontId="12" fillId="5" borderId="1" xfId="0" applyFont="1" applyFill="1" applyBorder="1"/>
    <xf numFmtId="0" fontId="12" fillId="6" borderId="2" xfId="0" applyFont="1" applyFill="1" applyBorder="1"/>
    <xf numFmtId="0" fontId="12" fillId="6" borderId="1" xfId="0" applyFont="1" applyFill="1" applyBorder="1"/>
    <xf numFmtId="0" fontId="10" fillId="5" borderId="2" xfId="0" applyFont="1" applyFill="1" applyBorder="1"/>
    <xf numFmtId="0" fontId="10" fillId="5" borderId="1" xfId="0" applyFont="1" applyFill="1" applyBorder="1"/>
    <xf numFmtId="0" fontId="10" fillId="6" borderId="2" xfId="0" applyFont="1" applyFill="1" applyBorder="1"/>
    <xf numFmtId="9" fontId="11" fillId="5" borderId="1" xfId="0" applyNumberFormat="1" applyFont="1" applyFill="1" applyBorder="1" applyAlignment="1" applyProtection="1">
      <protection hidden="1"/>
    </xf>
    <xf numFmtId="0" fontId="10" fillId="6" borderId="1" xfId="0" applyFont="1" applyFill="1" applyBorder="1"/>
    <xf numFmtId="164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0" fontId="11" fillId="5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4" fillId="4" borderId="8" xfId="0" applyFont="1" applyFill="1" applyBorder="1" applyProtection="1">
      <protection locked="0"/>
    </xf>
    <xf numFmtId="3" fontId="14" fillId="4" borderId="9" xfId="0" applyNumberFormat="1" applyFont="1" applyFill="1" applyBorder="1" applyAlignment="1" applyProtection="1">
      <alignment wrapText="1"/>
      <protection locked="0"/>
    </xf>
    <xf numFmtId="10" fontId="14" fillId="4" borderId="9" xfId="0" applyNumberFormat="1" applyFont="1" applyFill="1" applyBorder="1" applyAlignment="1" applyProtection="1">
      <alignment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14" fillId="4" borderId="9" xfId="0" applyFont="1" applyFill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5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20" fillId="7" borderId="14" xfId="0" applyFont="1" applyFill="1" applyBorder="1"/>
    <xf numFmtId="9" fontId="21" fillId="7" borderId="14" xfId="0" applyNumberFormat="1" applyFont="1" applyFill="1" applyBorder="1"/>
    <xf numFmtId="9" fontId="10" fillId="3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6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6" fillId="3" borderId="15" xfId="0" applyFont="1" applyFill="1" applyBorder="1" applyProtection="1"/>
    <xf numFmtId="11" fontId="10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horizontal="left" indent="1"/>
      <protection hidden="1"/>
    </xf>
    <xf numFmtId="0" fontId="1" fillId="8" borderId="13" xfId="0" applyFont="1" applyFill="1" applyBorder="1" applyAlignment="1" applyProtection="1">
      <protection hidden="1"/>
    </xf>
    <xf numFmtId="0" fontId="1" fillId="8" borderId="2" xfId="0" applyFont="1" applyFill="1" applyBorder="1" applyAlignment="1" applyProtection="1">
      <protection hidden="1"/>
    </xf>
    <xf numFmtId="3" fontId="13" fillId="9" borderId="2" xfId="0" applyNumberFormat="1" applyFont="1" applyFill="1" applyBorder="1" applyAlignment="1" applyProtection="1">
      <alignment vertical="center"/>
      <protection hidden="1"/>
    </xf>
    <xf numFmtId="3" fontId="13" fillId="9" borderId="8" xfId="0" applyNumberFormat="1" applyFont="1" applyFill="1" applyBorder="1" applyAlignment="1" applyProtection="1">
      <alignment vertical="top" wrapText="1"/>
      <protection hidden="1"/>
    </xf>
    <xf numFmtId="3" fontId="18" fillId="9" borderId="2" xfId="0" applyNumberFormat="1" applyFont="1" applyFill="1" applyBorder="1" applyAlignment="1" applyProtection="1">
      <alignment vertical="top" wrapText="1"/>
      <protection hidden="1"/>
    </xf>
    <xf numFmtId="3" fontId="13" fillId="9" borderId="2" xfId="0" applyNumberFormat="1" applyFont="1" applyFill="1" applyBorder="1" applyAlignment="1" applyProtection="1">
      <alignment vertical="top" wrapText="1"/>
      <protection hidden="1"/>
    </xf>
    <xf numFmtId="0" fontId="1" fillId="9" borderId="2" xfId="0" applyFont="1" applyFill="1" applyBorder="1" applyAlignment="1" applyProtection="1">
      <protection hidden="1"/>
    </xf>
    <xf numFmtId="164" fontId="1" fillId="9" borderId="2" xfId="0" applyNumberFormat="1" applyFont="1" applyFill="1" applyBorder="1" applyAlignment="1" applyProtection="1">
      <protection hidden="1"/>
    </xf>
    <xf numFmtId="10" fontId="1" fillId="9" borderId="2" xfId="0" applyNumberFormat="1" applyFont="1" applyFill="1" applyBorder="1" applyAlignment="1" applyProtection="1">
      <protection hidden="1"/>
    </xf>
    <xf numFmtId="0" fontId="11" fillId="9" borderId="2" xfId="0" applyFont="1" applyFill="1" applyBorder="1" applyAlignment="1" applyProtection="1">
      <alignment vertical="top"/>
      <protection hidden="1"/>
    </xf>
    <xf numFmtId="3" fontId="11" fillId="9" borderId="2" xfId="0" applyNumberFormat="1" applyFont="1" applyFill="1" applyBorder="1" applyAlignment="1" applyProtection="1">
      <alignment vertical="center"/>
      <protection hidden="1"/>
    </xf>
    <xf numFmtId="3" fontId="16" fillId="9" borderId="2" xfId="0" applyNumberFormat="1" applyFont="1" applyFill="1" applyBorder="1" applyProtection="1">
      <protection hidden="1"/>
    </xf>
    <xf numFmtId="49" fontId="13" fillId="9" borderId="2" xfId="0" applyNumberFormat="1" applyFont="1" applyFill="1" applyBorder="1" applyAlignment="1" applyProtection="1">
      <alignment vertical="top" wrapText="1"/>
      <protection hidden="1"/>
    </xf>
    <xf numFmtId="0" fontId="9" fillId="8" borderId="2" xfId="0" applyFont="1" applyFill="1" applyBorder="1" applyAlignment="1" applyProtection="1">
      <protection hidden="1"/>
    </xf>
    <xf numFmtId="3" fontId="9" fillId="8" borderId="2" xfId="0" applyNumberFormat="1" applyFont="1" applyFill="1" applyBorder="1" applyAlignment="1" applyProtection="1"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hidden="1"/>
    </xf>
    <xf numFmtId="3" fontId="14" fillId="10" borderId="9" xfId="0" applyNumberFormat="1" applyFont="1" applyFill="1" applyBorder="1" applyAlignment="1" applyProtection="1">
      <alignment vertical="center"/>
    </xf>
    <xf numFmtId="9" fontId="14" fillId="10" borderId="9" xfId="0" applyNumberFormat="1" applyFont="1" applyFill="1" applyBorder="1" applyAlignment="1" applyProtection="1">
      <alignment vertical="center"/>
      <protection locked="0"/>
    </xf>
    <xf numFmtId="3" fontId="14" fillId="10" borderId="9" xfId="0" applyNumberFormat="1" applyFont="1" applyFill="1" applyBorder="1" applyAlignment="1" applyProtection="1">
      <alignment horizontal="right"/>
    </xf>
    <xf numFmtId="0" fontId="9" fillId="8" borderId="2" xfId="0" applyFont="1" applyFill="1" applyBorder="1" applyAlignment="1" applyProtection="1">
      <alignment wrapText="1"/>
      <protection hidden="1"/>
    </xf>
    <xf numFmtId="0" fontId="11" fillId="9" borderId="2" xfId="0" applyFont="1" applyFill="1" applyBorder="1" applyAlignment="1" applyProtection="1">
      <alignment vertical="top"/>
    </xf>
    <xf numFmtId="3" fontId="11" fillId="9" borderId="2" xfId="0" applyNumberFormat="1" applyFont="1" applyFill="1" applyBorder="1" applyAlignment="1" applyProtection="1">
      <alignment vertical="center"/>
    </xf>
    <xf numFmtId="0" fontId="10" fillId="9" borderId="2" xfId="0" applyNumberFormat="1" applyFont="1" applyFill="1" applyBorder="1" applyProtection="1"/>
    <xf numFmtId="3" fontId="11" fillId="9" borderId="2" xfId="0" applyNumberFormat="1" applyFont="1" applyFill="1" applyBorder="1" applyAlignment="1" applyProtection="1">
      <alignment horizontal="right"/>
    </xf>
    <xf numFmtId="164" fontId="12" fillId="8" borderId="2" xfId="0" applyNumberFormat="1" applyFont="1" applyFill="1" applyBorder="1"/>
    <xf numFmtId="49" fontId="9" fillId="8" borderId="2" xfId="0" applyNumberFormat="1" applyFont="1" applyFill="1" applyBorder="1" applyAlignment="1" applyProtection="1">
      <protection hidden="1"/>
    </xf>
    <xf numFmtId="0" fontId="16" fillId="8" borderId="2" xfId="0" applyFont="1" applyFill="1" applyBorder="1" applyAlignment="1" applyProtection="1">
      <protection hidden="1"/>
    </xf>
    <xf numFmtId="3" fontId="7" fillId="9" borderId="2" xfId="0" applyNumberFormat="1" applyFont="1" applyFill="1" applyBorder="1" applyProtection="1">
      <protection hidden="1"/>
    </xf>
    <xf numFmtId="0" fontId="1" fillId="9" borderId="6" xfId="0" applyFont="1" applyFill="1" applyBorder="1" applyAlignment="1" applyProtection="1">
      <alignment vertical="top"/>
      <protection hidden="1"/>
    </xf>
    <xf numFmtId="3" fontId="6" fillId="9" borderId="6" xfId="0" applyNumberFormat="1" applyFont="1" applyFill="1" applyBorder="1" applyProtection="1">
      <protection hidden="1"/>
    </xf>
    <xf numFmtId="0" fontId="1" fillId="9" borderId="4" xfId="0" applyFont="1" applyFill="1" applyBorder="1" applyAlignment="1" applyProtection="1">
      <alignment vertical="top"/>
      <protection hidden="1"/>
    </xf>
    <xf numFmtId="3" fontId="6" fillId="9" borderId="3" xfId="0" applyNumberFormat="1" applyFont="1" applyFill="1" applyBorder="1"/>
    <xf numFmtId="0" fontId="8" fillId="3" borderId="2" xfId="0" applyFont="1" applyFill="1" applyBorder="1" applyAlignment="1" applyProtection="1">
      <alignment horizontal="left" indent="1"/>
      <protection hidden="1"/>
    </xf>
    <xf numFmtId="3" fontId="7" fillId="3" borderId="2" xfId="0" applyNumberFormat="1" applyFont="1" applyFill="1" applyBorder="1" applyProtection="1">
      <protection hidden="1"/>
    </xf>
    <xf numFmtId="0" fontId="1" fillId="9" borderId="3" xfId="0" applyFont="1" applyFill="1" applyBorder="1" applyAlignment="1" applyProtection="1">
      <alignment vertical="top"/>
      <protection hidden="1"/>
    </xf>
    <xf numFmtId="0" fontId="22" fillId="0" borderId="0" xfId="0" applyFont="1" applyBorder="1"/>
    <xf numFmtId="0" fontId="0" fillId="0" borderId="0" xfId="0" applyBorder="1"/>
    <xf numFmtId="0" fontId="23" fillId="0" borderId="0" xfId="0" applyFont="1" applyBorder="1"/>
    <xf numFmtId="0" fontId="24" fillId="0" borderId="0" xfId="411" applyFont="1" applyBorder="1"/>
    <xf numFmtId="0" fontId="0" fillId="0" borderId="0" xfId="0" applyBorder="1" applyAlignment="1"/>
    <xf numFmtId="0" fontId="25" fillId="8" borderId="17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wrapText="1"/>
    </xf>
    <xf numFmtId="0" fontId="25" fillId="8" borderId="16" xfId="0" applyFont="1" applyFill="1" applyBorder="1" applyAlignment="1">
      <alignment horizontal="center" wrapText="1"/>
    </xf>
    <xf numFmtId="0" fontId="25" fillId="8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3" fontId="0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12" fillId="5" borderId="14" xfId="0" applyFont="1" applyFill="1" applyBorder="1"/>
    <xf numFmtId="0" fontId="5" fillId="0" borderId="0" xfId="0" applyFont="1"/>
    <xf numFmtId="0" fontId="16" fillId="3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9" borderId="1" xfId="0" applyNumberFormat="1" applyFont="1" applyFill="1" applyBorder="1" applyAlignment="1" applyProtection="1">
      <alignment horizontal="left"/>
      <protection hidden="1"/>
    </xf>
    <xf numFmtId="3" fontId="16" fillId="9" borderId="15" xfId="0" applyNumberFormat="1" applyFont="1" applyFill="1" applyBorder="1" applyAlignment="1" applyProtection="1">
      <alignment horizontal="left"/>
      <protection hidden="1"/>
    </xf>
    <xf numFmtId="3" fontId="16" fillId="9" borderId="16" xfId="0" applyNumberFormat="1" applyFont="1" applyFill="1" applyBorder="1" applyAlignment="1" applyProtection="1">
      <alignment horizontal="left"/>
      <protection hidden="1"/>
    </xf>
    <xf numFmtId="0" fontId="20" fillId="0" borderId="11" xfId="0" applyFont="1" applyBorder="1" applyAlignment="1">
      <alignment horizontal="center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3145043</xdr:colOff>
      <xdr:row>1</xdr:row>
      <xdr:rowOff>942797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1098357</xdr:colOff>
      <xdr:row>2</xdr:row>
      <xdr:rowOff>59905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lpe/Desktop/Filer%20att%20anv&#228;nda/Budgetmallar/2018-1%20-%20Projektbudgetmall%20fo&#776;r%20P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ella inställningar"/>
      <sheetName val="Budgetöversikt"/>
      <sheetName val="Upphandlingsplan"/>
      <sheetName val="Planerings och analysfas"/>
      <sheetName val="Genomförandefas"/>
      <sheetName val="ERUF"/>
      <sheetName val="Offentligt bidrag i annat än p"/>
      <sheetName val="Offentlig finansierad ers. delt"/>
      <sheetName val="Offentliga kontanta medel"/>
      <sheetName val="Privata bidrag i annat än peng"/>
      <sheetName val="Privata kontanta medel"/>
      <sheetName val="Data"/>
    </sheetNames>
    <sheetDataSet>
      <sheetData sheetId="0">
        <row r="5">
          <cell r="D5" t="str">
            <v>Timlonegrupp_PO1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PO1</v>
          </cell>
          <cell r="D2" t="str">
            <v>Arbetsförmedlingen</v>
          </cell>
          <cell r="G2" t="str">
            <v>Externa tjänster</v>
          </cell>
          <cell r="H2" t="str">
            <v>Ekonomiskt bistånd 18-24 år</v>
          </cell>
          <cell r="N2">
            <v>0.25</v>
          </cell>
          <cell r="O2">
            <v>0.15</v>
          </cell>
        </row>
        <row r="3">
          <cell r="A3" t="str">
            <v>PO2</v>
          </cell>
          <cell r="D3" t="str">
            <v>Försäkringskassan</v>
          </cell>
          <cell r="G3" t="str">
            <v>Resor och logi</v>
          </cell>
          <cell r="H3" t="str">
            <v>Ekonomiskt bistånd 25-29 år</v>
          </cell>
          <cell r="N3">
            <v>0.5</v>
          </cell>
          <cell r="O3">
            <v>0.2</v>
          </cell>
        </row>
        <row r="4">
          <cell r="A4" t="str">
            <v>PO3</v>
          </cell>
          <cell r="D4" t="str">
            <v>Kommun</v>
          </cell>
          <cell r="G4" t="str">
            <v>Ungas mobilitet</v>
          </cell>
          <cell r="H4" t="str">
            <v>Ekonomiskt bistånd 30-64 år</v>
          </cell>
          <cell r="N4">
            <v>0.75</v>
          </cell>
        </row>
        <row r="5">
          <cell r="D5" t="str">
            <v>Landstingskommun</v>
          </cell>
          <cell r="G5" t="str">
            <v>Utrustning och materiel</v>
          </cell>
          <cell r="H5" t="str">
            <v>Akt-o utversättning 15-19 år</v>
          </cell>
          <cell r="N5">
            <v>1</v>
          </cell>
        </row>
        <row r="6">
          <cell r="D6" t="str">
            <v>Annan offentlig aktör</v>
          </cell>
          <cell r="H6" t="str">
            <v>Akt-o utversättning 20-24 år</v>
          </cell>
        </row>
        <row r="7">
          <cell r="H7" t="str">
            <v>Akt-o utversättning 25-29 år</v>
          </cell>
        </row>
        <row r="8">
          <cell r="H8" t="str">
            <v>Akt-o utversättning 30-44 år</v>
          </cell>
        </row>
        <row r="9">
          <cell r="G9" t="str">
            <v>Externa tjänster</v>
          </cell>
          <cell r="H9" t="str">
            <v>Akt-o utversättning 45-69 år</v>
          </cell>
        </row>
        <row r="10">
          <cell r="G10" t="str">
            <v>Lokal och administration</v>
          </cell>
          <cell r="H10" t="str">
            <v>Aktiv- o sjukersätt 19-29 år</v>
          </cell>
        </row>
        <row r="11">
          <cell r="G11" t="str">
            <v>Resor och logi</v>
          </cell>
          <cell r="H11" t="str">
            <v>Aktiv- o sjukersätt 30-64 år</v>
          </cell>
        </row>
        <row r="12">
          <cell r="G12" t="str">
            <v>Investeringar och utrustning</v>
          </cell>
          <cell r="H12" t="str">
            <v>Sjuk, Rehab 19 år eller yngre</v>
          </cell>
        </row>
        <row r="13">
          <cell r="H13" t="str">
            <v>Sjuk, Rehab 20-64 år</v>
          </cell>
        </row>
        <row r="16">
          <cell r="G16" t="str">
            <v>Externa tjänster</v>
          </cell>
        </row>
        <row r="17">
          <cell r="G17" t="str">
            <v>Resor och logi</v>
          </cell>
        </row>
        <row r="18">
          <cell r="G18" t="str">
            <v>Ungas mobilitet</v>
          </cell>
        </row>
        <row r="19">
          <cell r="G19" t="str">
            <v>Utrustning och materiel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20"/>
  <sheetViews>
    <sheetView tabSelected="1" zoomScale="106" zoomScaleNormal="106" zoomScalePageLayoutView="106" workbookViewId="0">
      <selection activeCell="C19" sqref="C19"/>
    </sheetView>
  </sheetViews>
  <sheetFormatPr defaultColWidth="10.77734375" defaultRowHeight="15.6" x14ac:dyDescent="0.3"/>
  <cols>
    <col min="1" max="1" width="1.77734375" style="1" customWidth="1"/>
    <col min="2" max="2" width="66.44140625" style="1" customWidth="1"/>
    <col min="3" max="3" width="26.77734375" style="1" customWidth="1"/>
    <col min="4" max="4" width="50.77734375" style="1" customWidth="1"/>
    <col min="5" max="5" width="2" style="1" customWidth="1"/>
    <col min="6" max="16384" width="10.77734375" style="1"/>
  </cols>
  <sheetData>
    <row r="1" spans="2:5" x14ac:dyDescent="0.3">
      <c r="B1" s="138"/>
      <c r="C1" s="138"/>
      <c r="D1" s="138"/>
      <c r="E1" s="138"/>
    </row>
    <row r="2" spans="2:5" ht="75.75" customHeight="1" x14ac:dyDescent="0.3">
      <c r="B2"/>
    </row>
    <row r="3" spans="2:5" ht="19.5" customHeight="1" x14ac:dyDescent="0.3">
      <c r="B3" s="62" t="s">
        <v>149</v>
      </c>
    </row>
    <row r="4" spans="2:5" x14ac:dyDescent="0.3">
      <c r="B4" s="81" t="s">
        <v>51</v>
      </c>
      <c r="C4" s="82" t="s">
        <v>44</v>
      </c>
      <c r="D4" s="81" t="s">
        <v>40</v>
      </c>
    </row>
    <row r="5" spans="2:5" x14ac:dyDescent="0.3">
      <c r="B5" s="83"/>
      <c r="C5" s="77" t="s">
        <v>90</v>
      </c>
      <c r="D5" s="85" t="str">
        <f>VLOOKUP(C5,Data!A2:C5,3)</f>
        <v>Timlonegrupp_PO2</v>
      </c>
    </row>
    <row r="6" spans="2:5" x14ac:dyDescent="0.3">
      <c r="B6" s="83" t="s">
        <v>144</v>
      </c>
      <c r="C6" s="83"/>
      <c r="D6" s="84"/>
    </row>
    <row r="7" spans="2:5" x14ac:dyDescent="0.3">
      <c r="B7" s="83" t="s">
        <v>145</v>
      </c>
      <c r="C7" s="2"/>
      <c r="D7" s="57"/>
    </row>
    <row r="8" spans="2:5" x14ac:dyDescent="0.3">
      <c r="B8" s="83" t="s">
        <v>146</v>
      </c>
      <c r="C8" s="2"/>
      <c r="D8" s="57"/>
    </row>
    <row r="9" spans="2:5" x14ac:dyDescent="0.3">
      <c r="B9" s="83" t="s">
        <v>147</v>
      </c>
      <c r="C9" s="2"/>
      <c r="D9" s="57"/>
    </row>
    <row r="10" spans="2:5" x14ac:dyDescent="0.3">
      <c r="B10" s="83" t="s">
        <v>148</v>
      </c>
      <c r="C10" s="83"/>
      <c r="D10" s="86"/>
    </row>
    <row r="12" spans="2:5" x14ac:dyDescent="0.3">
      <c r="D12" s="7" t="s">
        <v>88</v>
      </c>
    </row>
    <row r="20" spans="4:4" x14ac:dyDescent="0.3">
      <c r="D20"/>
    </row>
  </sheetData>
  <sheetProtection password="DF9A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7" orientation="landscape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24"/>
  <sheetViews>
    <sheetView workbookViewId="0">
      <selection activeCell="A4" sqref="A4"/>
    </sheetView>
  </sheetViews>
  <sheetFormatPr defaultColWidth="10.77734375" defaultRowHeight="14.4" x14ac:dyDescent="0.3"/>
  <cols>
    <col min="1" max="1" width="41.44140625" style="7" bestFit="1" customWidth="1"/>
    <col min="2" max="2" width="20.44140625" style="7" customWidth="1"/>
    <col min="3" max="3" width="14.21875" style="7" bestFit="1" customWidth="1"/>
    <col min="4" max="4" width="30.21875" style="7" customWidth="1"/>
    <col min="5" max="16384" width="10.77734375" style="7"/>
  </cols>
  <sheetData>
    <row r="1" spans="1:5" x14ac:dyDescent="0.3">
      <c r="A1" s="140" t="s">
        <v>9</v>
      </c>
      <c r="B1" s="140"/>
      <c r="C1" s="140"/>
      <c r="D1" s="140"/>
    </row>
    <row r="2" spans="1:5" x14ac:dyDescent="0.3">
      <c r="A2" s="107" t="s">
        <v>63</v>
      </c>
      <c r="B2" s="107" t="s">
        <v>46</v>
      </c>
      <c r="C2" s="107" t="s">
        <v>59</v>
      </c>
      <c r="D2" s="107" t="s">
        <v>40</v>
      </c>
    </row>
    <row r="3" spans="1:5" x14ac:dyDescent="0.3">
      <c r="A3" s="10"/>
      <c r="B3" s="10"/>
      <c r="C3" s="47"/>
      <c r="D3" s="32"/>
    </row>
    <row r="4" spans="1:5" x14ac:dyDescent="0.3">
      <c r="A4" s="10"/>
      <c r="B4" s="10"/>
      <c r="C4" s="47"/>
      <c r="D4" s="32"/>
    </row>
    <row r="5" spans="1:5" x14ac:dyDescent="0.3">
      <c r="A5" s="10"/>
      <c r="B5" s="10"/>
      <c r="C5" s="47"/>
      <c r="D5" s="32"/>
    </row>
    <row r="6" spans="1:5" x14ac:dyDescent="0.3">
      <c r="A6" s="10"/>
      <c r="B6" s="10"/>
      <c r="C6" s="47"/>
      <c r="D6" s="32"/>
    </row>
    <row r="7" spans="1:5" x14ac:dyDescent="0.3">
      <c r="A7" s="10"/>
      <c r="B7" s="10"/>
      <c r="C7" s="47"/>
      <c r="D7" s="32"/>
    </row>
    <row r="8" spans="1:5" x14ac:dyDescent="0.3">
      <c r="A8" s="10"/>
      <c r="B8" s="10"/>
      <c r="C8" s="47"/>
      <c r="D8" s="32"/>
    </row>
    <row r="9" spans="1:5" x14ac:dyDescent="0.3">
      <c r="A9" s="10"/>
      <c r="B9" s="10"/>
      <c r="C9" s="47"/>
      <c r="D9" s="32"/>
    </row>
    <row r="10" spans="1:5" x14ac:dyDescent="0.3">
      <c r="A10" s="10"/>
      <c r="B10" s="10"/>
      <c r="C10" s="47"/>
      <c r="D10" s="32"/>
    </row>
    <row r="11" spans="1:5" x14ac:dyDescent="0.3">
      <c r="A11" s="10"/>
      <c r="B11" s="10"/>
      <c r="C11" s="47"/>
      <c r="D11" s="32"/>
    </row>
    <row r="12" spans="1:5" x14ac:dyDescent="0.3">
      <c r="A12" s="10"/>
      <c r="B12" s="10"/>
      <c r="C12" s="47"/>
      <c r="D12" s="32"/>
    </row>
    <row r="13" spans="1:5" x14ac:dyDescent="0.3">
      <c r="A13" s="10"/>
      <c r="B13" s="10"/>
      <c r="C13" s="47"/>
      <c r="D13" s="32"/>
    </row>
    <row r="15" spans="1:5" ht="15" thickBot="1" x14ac:dyDescent="0.35">
      <c r="A15" s="13" t="s">
        <v>37</v>
      </c>
      <c r="B15" s="13"/>
      <c r="C15" s="18">
        <f>SUM(C3:C13)</f>
        <v>0</v>
      </c>
      <c r="D15" s="14"/>
      <c r="E15" s="12"/>
    </row>
    <row r="16" spans="1:5" x14ac:dyDescent="0.3">
      <c r="A16" s="26"/>
      <c r="B16" s="26"/>
      <c r="C16" s="27"/>
      <c r="D16" s="27"/>
      <c r="E16" s="12"/>
    </row>
    <row r="17" spans="1:4" x14ac:dyDescent="0.3">
      <c r="A17" s="140" t="s">
        <v>61</v>
      </c>
      <c r="B17" s="140"/>
      <c r="C17" s="140"/>
      <c r="D17" s="140"/>
    </row>
    <row r="18" spans="1:4" x14ac:dyDescent="0.3">
      <c r="A18" s="107" t="s">
        <v>60</v>
      </c>
      <c r="B18" s="107" t="s">
        <v>43</v>
      </c>
      <c r="C18" s="107" t="s">
        <v>59</v>
      </c>
      <c r="D18" s="107" t="s">
        <v>40</v>
      </c>
    </row>
    <row r="19" spans="1:4" x14ac:dyDescent="0.3">
      <c r="A19" s="102" t="s">
        <v>7</v>
      </c>
      <c r="B19" s="102"/>
      <c r="C19" s="49"/>
      <c r="D19" s="32"/>
    </row>
    <row r="20" spans="1:4" x14ac:dyDescent="0.3">
      <c r="A20" s="102" t="s">
        <v>10</v>
      </c>
      <c r="B20" s="102"/>
      <c r="C20" s="48"/>
      <c r="D20" s="32"/>
    </row>
    <row r="21" spans="1:4" x14ac:dyDescent="0.3">
      <c r="A21" s="28"/>
      <c r="B21" s="29"/>
    </row>
    <row r="22" spans="1:4" ht="15" thickBot="1" x14ac:dyDescent="0.35">
      <c r="A22" s="13" t="s">
        <v>37</v>
      </c>
      <c r="B22" s="13"/>
      <c r="C22" s="18">
        <f>SUM(C19:C20)</f>
        <v>0</v>
      </c>
      <c r="D22" s="14"/>
    </row>
    <row r="24" spans="1:4" x14ac:dyDescent="0.3">
      <c r="D24" s="63" t="s">
        <v>81</v>
      </c>
    </row>
  </sheetData>
  <sheetProtection password="DF9A" sheet="1" formatColumns="0" formatRows="0"/>
  <mergeCells count="2">
    <mergeCell ref="A1:D1"/>
    <mergeCell ref="A17:D17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36"/>
  <sheetViews>
    <sheetView workbookViewId="0">
      <selection activeCell="A55" sqref="A55"/>
    </sheetView>
  </sheetViews>
  <sheetFormatPr defaultColWidth="8.77734375" defaultRowHeight="14.4" x14ac:dyDescent="0.3"/>
  <cols>
    <col min="1" max="1" width="31.5546875" style="7" customWidth="1"/>
    <col min="2" max="2" width="10.44140625" style="7" customWidth="1"/>
    <col min="3" max="3" width="45.44140625" style="7" customWidth="1"/>
    <col min="4" max="4" width="19.77734375" style="17" customWidth="1"/>
    <col min="5" max="5" width="9.77734375" style="17" customWidth="1"/>
    <col min="6" max="6" width="11" style="17" customWidth="1"/>
    <col min="7" max="7" width="11.77734375" style="7" customWidth="1"/>
    <col min="8" max="8" width="38.77734375" style="12" customWidth="1"/>
    <col min="9" max="9" width="28.44140625" style="12" customWidth="1"/>
    <col min="10" max="10" width="47.21875" style="7" customWidth="1"/>
    <col min="11" max="11" width="25.44140625" style="7" customWidth="1"/>
    <col min="12" max="12" width="39.77734375" style="7" customWidth="1"/>
    <col min="13" max="13" width="24.77734375" style="7" customWidth="1"/>
    <col min="14" max="14" width="8.77734375" style="7"/>
    <col min="15" max="15" width="38.44140625" style="7" customWidth="1"/>
    <col min="16" max="16" width="24" style="7" customWidth="1"/>
    <col min="17" max="17" width="32" style="7" customWidth="1"/>
    <col min="18" max="18" width="8.77734375" style="7"/>
    <col min="19" max="19" width="13.44140625" style="7" customWidth="1"/>
    <col min="20" max="20" width="10.21875" style="7" customWidth="1"/>
    <col min="21" max="21" width="14.77734375" style="7" customWidth="1"/>
    <col min="22" max="16384" width="8.77734375" style="7"/>
  </cols>
  <sheetData>
    <row r="1" spans="1:9" x14ac:dyDescent="0.3">
      <c r="A1" s="140" t="s">
        <v>125</v>
      </c>
      <c r="B1" s="140"/>
      <c r="C1" s="140"/>
      <c r="D1" s="140"/>
      <c r="E1" s="140"/>
      <c r="F1" s="140"/>
      <c r="G1" s="140"/>
      <c r="H1" s="140"/>
    </row>
    <row r="2" spans="1:9" ht="42.75" customHeight="1" x14ac:dyDescent="0.3">
      <c r="A2" s="100" t="s">
        <v>62</v>
      </c>
      <c r="B2" s="94" t="s">
        <v>46</v>
      </c>
      <c r="C2" s="94" t="s">
        <v>49</v>
      </c>
      <c r="D2" s="94" t="s">
        <v>34</v>
      </c>
      <c r="E2" s="100" t="s">
        <v>75</v>
      </c>
      <c r="F2" s="100" t="s">
        <v>78</v>
      </c>
      <c r="G2" s="94" t="s">
        <v>0</v>
      </c>
      <c r="H2" s="94" t="s">
        <v>40</v>
      </c>
      <c r="I2" s="6"/>
    </row>
    <row r="3" spans="1:9" x14ac:dyDescent="0.3">
      <c r="A3" s="10"/>
      <c r="B3" s="11"/>
      <c r="C3" s="8"/>
      <c r="D3" s="101" t="str">
        <f>IFERROR(VLOOKUP(C3,Data!K:L,VLOOKUP('Generella inställningar'!$C$5,Data!A:B,2,FALSE),FALSE),"timlönegrupp ej vald")</f>
        <v>timlönegrupp ej vald</v>
      </c>
      <c r="E3" s="73"/>
      <c r="F3" s="59"/>
      <c r="G3" s="102">
        <f>IFERROR(E3*D3*ROUND(F3,2)*SUM(VLOOKUP(C3,Data!K:M,3,FALSE)/12),0)</f>
        <v>0</v>
      </c>
      <c r="H3" s="32"/>
      <c r="I3" s="6"/>
    </row>
    <row r="4" spans="1:9" x14ac:dyDescent="0.3">
      <c r="A4" s="10"/>
      <c r="B4" s="11"/>
      <c r="C4" s="8"/>
      <c r="D4" s="101" t="str">
        <f>IFERROR(VLOOKUP(C4,Data!K:L,VLOOKUP('Generella inställningar'!$C$5,Data!A:B,2,FALSE),FALSE),"timlönegrupp ej vald")</f>
        <v>timlönegrupp ej vald</v>
      </c>
      <c r="E4" s="73"/>
      <c r="F4" s="59"/>
      <c r="G4" s="102">
        <f>IFERROR(E4*D4*ROUND(F4,2)*SUM(VLOOKUP(C4,Data!K:M,3,FALSE)/12),0)</f>
        <v>0</v>
      </c>
      <c r="H4" s="32"/>
      <c r="I4" s="6"/>
    </row>
    <row r="5" spans="1:9" ht="15.75" customHeight="1" x14ac:dyDescent="0.3">
      <c r="A5" s="10"/>
      <c r="B5" s="11"/>
      <c r="C5" s="8"/>
      <c r="D5" s="101" t="str">
        <f>IFERROR(VLOOKUP(C5,Data!K:L,VLOOKUP('Generella inställningar'!$C$5,Data!A:B,2,FALSE),FALSE),"timlönegrupp ej vald")</f>
        <v>timlönegrupp ej vald</v>
      </c>
      <c r="E5" s="73"/>
      <c r="F5" s="59"/>
      <c r="G5" s="102">
        <f>IFERROR(E5*D5*ROUND(F5,2)*SUM(VLOOKUP(C5,Data!K:M,3,FALSE)/12),0)</f>
        <v>0</v>
      </c>
      <c r="H5" s="32"/>
      <c r="I5" s="6"/>
    </row>
    <row r="6" spans="1:9" x14ac:dyDescent="0.3">
      <c r="A6" s="10"/>
      <c r="B6" s="11"/>
      <c r="C6" s="8"/>
      <c r="D6" s="101" t="str">
        <f>IFERROR(VLOOKUP(C6,Data!K:L,VLOOKUP('Generella inställningar'!$C$5,Data!A:B,2,FALSE),FALSE),"timlönegrupp ej vald")</f>
        <v>timlönegrupp ej vald</v>
      </c>
      <c r="E6" s="73"/>
      <c r="F6" s="59"/>
      <c r="G6" s="102">
        <f>IFERROR(E6*D6*ROUND(F6,2)*SUM(VLOOKUP(C6,Data!K:M,3,FALSE)/12),0)</f>
        <v>0</v>
      </c>
      <c r="H6" s="32"/>
      <c r="I6" s="6"/>
    </row>
    <row r="7" spans="1:9" ht="15" customHeight="1" x14ac:dyDescent="0.3">
      <c r="A7" s="10"/>
      <c r="B7" s="11"/>
      <c r="C7" s="8"/>
      <c r="D7" s="101" t="str">
        <f>IFERROR(VLOOKUP(C7,Data!K:L,VLOOKUP('Generella inställningar'!$C$5,Data!A:B,2,FALSE),FALSE),"timlönegrupp ej vald")</f>
        <v>timlönegrupp ej vald</v>
      </c>
      <c r="E7" s="73"/>
      <c r="F7" s="59"/>
      <c r="G7" s="102">
        <f>IFERROR(E7*D7*ROUND(F7,2)*SUM(VLOOKUP(C7,Data!K:M,3,FALSE)/12),0)</f>
        <v>0</v>
      </c>
      <c r="H7" s="32"/>
      <c r="I7" s="6"/>
    </row>
    <row r="8" spans="1:9" ht="15" customHeight="1" x14ac:dyDescent="0.3">
      <c r="A8" s="10"/>
      <c r="B8" s="11"/>
      <c r="C8" s="8"/>
      <c r="D8" s="101" t="str">
        <f>IFERROR(VLOOKUP(C8,Data!K:L,VLOOKUP('Generella inställningar'!$C$5,Data!A:B,2,FALSE),FALSE),"timlönegrupp ej vald")</f>
        <v>timlönegrupp ej vald</v>
      </c>
      <c r="E8" s="73"/>
      <c r="F8" s="59"/>
      <c r="G8" s="102">
        <f>IFERROR(E8*D8*ROUND(F8,2)*SUM(VLOOKUP(C8,Data!K:M,3,FALSE)/12),0)</f>
        <v>0</v>
      </c>
      <c r="H8" s="32"/>
      <c r="I8" s="6"/>
    </row>
    <row r="9" spans="1:9" ht="15" customHeight="1" x14ac:dyDescent="0.3">
      <c r="A9" s="10"/>
      <c r="B9" s="11"/>
      <c r="C9" s="8"/>
      <c r="D9" s="101" t="str">
        <f>IFERROR(VLOOKUP(C9,Data!K:L,VLOOKUP('Generella inställningar'!$C$5,Data!A:B,2,FALSE),FALSE),"timlönegrupp ej vald")</f>
        <v>timlönegrupp ej vald</v>
      </c>
      <c r="E9" s="73"/>
      <c r="F9" s="59"/>
      <c r="G9" s="102">
        <f>IFERROR(E9*D9*ROUND(F9,2)*SUM(VLOOKUP(C9,Data!K:M,3,FALSE)/12),0)</f>
        <v>0</v>
      </c>
      <c r="H9" s="32"/>
      <c r="I9" s="6"/>
    </row>
    <row r="10" spans="1:9" ht="15" customHeight="1" x14ac:dyDescent="0.3">
      <c r="A10" s="10"/>
      <c r="B10" s="11"/>
      <c r="C10" s="8"/>
      <c r="D10" s="101" t="str">
        <f>IFERROR(VLOOKUP(C10,Data!K:L,VLOOKUP('Generella inställningar'!$C$5,Data!A:B,2,FALSE),FALSE),"timlönegrupp ej vald")</f>
        <v>timlönegrupp ej vald</v>
      </c>
      <c r="E10" s="73"/>
      <c r="F10" s="59"/>
      <c r="G10" s="102">
        <f>IFERROR(E10*D10*ROUND(F10,2)*SUM(VLOOKUP(C10,Data!K:M,3,FALSE)/12),0)</f>
        <v>0</v>
      </c>
      <c r="H10" s="32"/>
      <c r="I10" s="6"/>
    </row>
    <row r="11" spans="1:9" ht="15" customHeight="1" x14ac:dyDescent="0.3">
      <c r="A11" s="10"/>
      <c r="B11" s="11"/>
      <c r="C11" s="8"/>
      <c r="D11" s="101" t="str">
        <f>IFERROR(VLOOKUP(C11,Data!K:L,VLOOKUP('Generella inställningar'!$C$5,Data!A:B,2,FALSE),FALSE),"timlönegrupp ej vald")</f>
        <v>timlönegrupp ej vald</v>
      </c>
      <c r="E11" s="73"/>
      <c r="F11" s="59"/>
      <c r="G11" s="102">
        <f>IFERROR(E11*D11*ROUND(F11,2)*SUM(VLOOKUP(C11,Data!K:M,3,FALSE)/12),0)</f>
        <v>0</v>
      </c>
      <c r="H11" s="32"/>
      <c r="I11" s="6"/>
    </row>
    <row r="12" spans="1:9" ht="15" customHeight="1" x14ac:dyDescent="0.3">
      <c r="A12" s="10"/>
      <c r="B12" s="11"/>
      <c r="C12" s="8"/>
      <c r="D12" s="101" t="str">
        <f>IFERROR(VLOOKUP(C12,Data!K:L,VLOOKUP('Generella inställningar'!$C$5,Data!A:B,2,FALSE),FALSE),"timlönegrupp ej vald")</f>
        <v>timlönegrupp ej vald</v>
      </c>
      <c r="E12" s="73"/>
      <c r="F12" s="59"/>
      <c r="G12" s="102">
        <f>IFERROR(E12*D12*ROUND(F12,2)*SUM(VLOOKUP(C12,Data!K:M,3,FALSE)/12),0)</f>
        <v>0</v>
      </c>
      <c r="H12" s="32"/>
      <c r="I12" s="6"/>
    </row>
    <row r="13" spans="1:9" ht="15" customHeight="1" x14ac:dyDescent="0.3">
      <c r="A13" s="10"/>
      <c r="B13" s="11"/>
      <c r="C13" s="8"/>
      <c r="D13" s="101" t="str">
        <f>IFERROR(VLOOKUP(C13,Data!K:L,VLOOKUP('Generella inställningar'!$C$5,Data!A:B,2,FALSE),FALSE),"timlönegrupp ej vald")</f>
        <v>timlönegrupp ej vald</v>
      </c>
      <c r="E13" s="73"/>
      <c r="F13" s="59"/>
      <c r="G13" s="102">
        <f>IFERROR(E13*D13*ROUND(F13,2)*SUM(VLOOKUP(C13,Data!K:M,3,FALSE)/12),0)</f>
        <v>0</v>
      </c>
      <c r="H13" s="32"/>
      <c r="I13" s="6"/>
    </row>
    <row r="14" spans="1:9" ht="15" customHeight="1" x14ac:dyDescent="0.3">
      <c r="A14" s="10"/>
      <c r="B14" s="11"/>
      <c r="C14" s="8"/>
      <c r="D14" s="101" t="str">
        <f>IFERROR(VLOOKUP(C14,Data!K:L,VLOOKUP('Generella inställningar'!$C$5,Data!A:B,2,FALSE),FALSE),"timlönegrupp ej vald")</f>
        <v>timlönegrupp ej vald</v>
      </c>
      <c r="E14" s="73"/>
      <c r="F14" s="59"/>
      <c r="G14" s="102">
        <f>IFERROR(E14*D14*ROUND(F14,2)*SUM(VLOOKUP(C14,Data!K:M,3,FALSE)/12),0)</f>
        <v>0</v>
      </c>
      <c r="H14" s="32"/>
      <c r="I14" s="6"/>
    </row>
    <row r="15" spans="1:9" ht="15" customHeight="1" x14ac:dyDescent="0.3">
      <c r="A15" s="10"/>
      <c r="B15" s="11"/>
      <c r="C15" s="8"/>
      <c r="D15" s="101" t="str">
        <f>IFERROR(VLOOKUP(C15,Data!K:L,VLOOKUP('Generella inställningar'!$C$5,Data!A:B,2,FALSE),FALSE),"timlönegrupp ej vald")</f>
        <v>timlönegrupp ej vald</v>
      </c>
      <c r="E15" s="73"/>
      <c r="F15" s="59"/>
      <c r="G15" s="102">
        <f>IFERROR(E15*D15*ROUND(F15,2)*SUM(VLOOKUP(C15,Data!K:M,3,FALSE)/12),0)</f>
        <v>0</v>
      </c>
      <c r="H15" s="32"/>
      <c r="I15" s="6"/>
    </row>
    <row r="16" spans="1:9" ht="15" customHeight="1" x14ac:dyDescent="0.3">
      <c r="A16" s="10"/>
      <c r="B16" s="11"/>
      <c r="C16" s="8"/>
      <c r="D16" s="101" t="str">
        <f>IFERROR(VLOOKUP(C16,Data!K:L,VLOOKUP('Generella inställningar'!$C$5,Data!A:B,2,FALSE),FALSE),"timlönegrupp ej vald")</f>
        <v>timlönegrupp ej vald</v>
      </c>
      <c r="E16" s="73"/>
      <c r="F16" s="59"/>
      <c r="G16" s="102">
        <f>IFERROR(E16*D16*ROUND(F16,2)*SUM(VLOOKUP(C16,Data!K:M,3,FALSE)/12),0)</f>
        <v>0</v>
      </c>
      <c r="H16" s="32"/>
      <c r="I16" s="6"/>
    </row>
    <row r="17" spans="1:9" ht="15" customHeight="1" x14ac:dyDescent="0.3">
      <c r="A17" s="10"/>
      <c r="B17" s="11"/>
      <c r="C17" s="8"/>
      <c r="D17" s="101" t="str">
        <f>IFERROR(VLOOKUP(C17,Data!K:L,VLOOKUP('Generella inställningar'!$C$5,Data!A:B,2,FALSE),FALSE),"timlönegrupp ej vald")</f>
        <v>timlönegrupp ej vald</v>
      </c>
      <c r="E17" s="73"/>
      <c r="F17" s="59"/>
      <c r="G17" s="102">
        <f>IFERROR(E17*D17*ROUND(F17,2)*SUM(VLOOKUP(C17,Data!K:M,3,FALSE)/12),0)</f>
        <v>0</v>
      </c>
      <c r="H17" s="32"/>
      <c r="I17" s="6"/>
    </row>
    <row r="18" spans="1:9" ht="15" customHeight="1" x14ac:dyDescent="0.3">
      <c r="A18" s="10"/>
      <c r="B18" s="11"/>
      <c r="C18" s="8"/>
      <c r="D18" s="101" t="str">
        <f>IFERROR(VLOOKUP(C18,Data!K:L,VLOOKUP('Generella inställningar'!$C$5,Data!A:B,2,FALSE),FALSE),"timlönegrupp ej vald")</f>
        <v>timlönegrupp ej vald</v>
      </c>
      <c r="E18" s="73"/>
      <c r="F18" s="59"/>
      <c r="G18" s="102">
        <f>IFERROR(E18*D18*ROUND(F18,2)*SUM(VLOOKUP(C18,Data!K:M,3,FALSE)/12),0)</f>
        <v>0</v>
      </c>
      <c r="H18" s="32"/>
      <c r="I18" s="6"/>
    </row>
    <row r="19" spans="1:9" x14ac:dyDescent="0.3">
      <c r="A19" s="10"/>
      <c r="B19" s="11"/>
      <c r="C19" s="8"/>
      <c r="D19" s="101" t="str">
        <f>IFERROR(VLOOKUP(C19,Data!K:L,VLOOKUP('Generella inställningar'!$C$5,Data!A:B,2,FALSE),FALSE),"timlönegrupp ej vald")</f>
        <v>timlönegrupp ej vald</v>
      </c>
      <c r="E19" s="73"/>
      <c r="F19" s="59"/>
      <c r="G19" s="102">
        <f>IFERROR(E19*D19*ROUND(F19,2)*SUM(VLOOKUP(C19,Data!K:M,3,FALSE)/12),0)</f>
        <v>0</v>
      </c>
      <c r="H19" s="32"/>
      <c r="I19" s="6"/>
    </row>
    <row r="20" spans="1:9" x14ac:dyDescent="0.3">
      <c r="A20" s="10"/>
      <c r="B20" s="11"/>
      <c r="C20" s="8"/>
      <c r="D20" s="101" t="str">
        <f>IFERROR(VLOOKUP(C20,Data!K:L,VLOOKUP('Generella inställningar'!$C$5,Data!A:B,2,FALSE),FALSE),"timlönegrupp ej vald")</f>
        <v>timlönegrupp ej vald</v>
      </c>
      <c r="E20" s="73"/>
      <c r="F20" s="59"/>
      <c r="G20" s="102">
        <f>IFERROR(E20*D20*ROUND(F20,2)*SUM(VLOOKUP(C20,Data!K:M,3,FALSE)/12),0)</f>
        <v>0</v>
      </c>
      <c r="H20" s="32"/>
      <c r="I20" s="9"/>
    </row>
    <row r="21" spans="1:9" x14ac:dyDescent="0.3">
      <c r="A21" s="10"/>
      <c r="B21" s="11"/>
      <c r="C21" s="8"/>
      <c r="D21" s="101" t="str">
        <f>IFERROR(VLOOKUP(C21,Data!K:L,VLOOKUP('Generella inställningar'!$C$5,Data!A:B,2,FALSE),FALSE),"timlönegrupp ej vald")</f>
        <v>timlönegrupp ej vald</v>
      </c>
      <c r="E21" s="73"/>
      <c r="F21" s="59"/>
      <c r="G21" s="102">
        <f>IFERROR(E21*D21*ROUND(F21,2)*SUM(VLOOKUP(C21,Data!K:M,3,FALSE)/12),0)</f>
        <v>0</v>
      </c>
      <c r="H21" s="32"/>
      <c r="I21" s="6"/>
    </row>
    <row r="22" spans="1:9" x14ac:dyDescent="0.3">
      <c r="A22" s="10"/>
      <c r="B22" s="11"/>
      <c r="C22" s="8"/>
      <c r="D22" s="101" t="str">
        <f>IFERROR(VLOOKUP(C22,Data!K:L,VLOOKUP('Generella inställningar'!$C$5,Data!A:B,2,FALSE),FALSE),"timlönegrupp ej vald")</f>
        <v>timlönegrupp ej vald</v>
      </c>
      <c r="E22" s="73"/>
      <c r="F22" s="59"/>
      <c r="G22" s="102">
        <f>IFERROR(E22*D22*ROUND(F22,2)*SUM(VLOOKUP(C22,Data!K:M,3,FALSE)/12),0)</f>
        <v>0</v>
      </c>
      <c r="H22" s="32"/>
      <c r="I22" s="6"/>
    </row>
    <row r="23" spans="1:9" x14ac:dyDescent="0.3">
      <c r="A23" s="69"/>
      <c r="B23" s="70"/>
      <c r="C23" s="8"/>
      <c r="D23" s="101" t="str">
        <f>IFERROR(VLOOKUP(C23,Data!K:L,VLOOKUP('Generella inställningar'!$C$5,Data!A:B,2,FALSE),FALSE),"timlönegrupp ej vald")</f>
        <v>timlönegrupp ej vald</v>
      </c>
      <c r="E23" s="74"/>
      <c r="F23" s="75"/>
      <c r="G23" s="102">
        <f>IFERROR(E23*D23*ROUND(F23,2)*SUM(VLOOKUP(C23,Data!K:M,3,FALSE)/12),0)</f>
        <v>0</v>
      </c>
      <c r="H23" s="79"/>
      <c r="I23" s="6"/>
    </row>
    <row r="24" spans="1:9" x14ac:dyDescent="0.3">
      <c r="A24" s="10"/>
      <c r="B24" s="11"/>
      <c r="C24" s="8"/>
      <c r="D24" s="101" t="str">
        <f>IFERROR(VLOOKUP(C24,Data!K:L,VLOOKUP('Generella inställningar'!$C$5,Data!A:B,2,FALSE),FALSE),"timlönegrupp ej vald")</f>
        <v>timlönegrupp ej vald</v>
      </c>
      <c r="E24" s="65"/>
      <c r="F24" s="60"/>
      <c r="G24" s="102">
        <f>IFERROR(E24*D24*ROUND(F24,2)*SUM(VLOOKUP(C24,Data!K:M,3,FALSE)/12),0)</f>
        <v>0</v>
      </c>
      <c r="H24" s="32"/>
      <c r="I24" s="6"/>
    </row>
    <row r="25" spans="1:9" x14ac:dyDescent="0.3">
      <c r="A25" s="10"/>
      <c r="B25" s="11"/>
      <c r="C25" s="8"/>
      <c r="D25" s="101" t="str">
        <f>IFERROR(VLOOKUP(C25,Data!K:L,VLOOKUP('Generella inställningar'!$C$5,Data!A:B,2,FALSE),FALSE),"timlönegrupp ej vald")</f>
        <v>timlönegrupp ej vald</v>
      </c>
      <c r="E25" s="65"/>
      <c r="F25" s="60"/>
      <c r="G25" s="102">
        <f>IFERROR(E25*D25*ROUND(F25,2)*SUM(VLOOKUP(C25,Data!K:M,3,FALSE)/12),0)</f>
        <v>0</v>
      </c>
      <c r="H25" s="32"/>
      <c r="I25" s="6"/>
    </row>
    <row r="26" spans="1:9" x14ac:dyDescent="0.3">
      <c r="A26" s="10"/>
      <c r="B26" s="11"/>
      <c r="C26" s="8"/>
      <c r="D26" s="101" t="str">
        <f>IFERROR(VLOOKUP(C26,Data!K:L,VLOOKUP('Generella inställningar'!$C$5,Data!A:B,2,FALSE),FALSE),"timlönegrupp ej vald")</f>
        <v>timlönegrupp ej vald</v>
      </c>
      <c r="E26" s="65"/>
      <c r="F26" s="60"/>
      <c r="G26" s="102">
        <f>IFERROR(E26*D26*ROUND(F26,2)*SUM(VLOOKUP(C26,Data!K:M,3,FALSE)/12),0)</f>
        <v>0</v>
      </c>
      <c r="H26" s="32"/>
      <c r="I26" s="6"/>
    </row>
    <row r="27" spans="1:9" x14ac:dyDescent="0.3">
      <c r="A27" s="10"/>
      <c r="B27" s="11"/>
      <c r="C27" s="8"/>
      <c r="D27" s="101" t="str">
        <f>IFERROR(VLOOKUP(C27,Data!K:L,VLOOKUP('Generella inställningar'!$C$5,Data!A:B,2,FALSE),FALSE),"timlönegrupp ej vald")</f>
        <v>timlönegrupp ej vald</v>
      </c>
      <c r="E27" s="65"/>
      <c r="F27" s="60"/>
      <c r="G27" s="102">
        <f>IFERROR(E27*D27*ROUND(F27,2)*SUM(VLOOKUP(C27,Data!K:M,3,FALSE)/12),0)</f>
        <v>0</v>
      </c>
      <c r="H27" s="32"/>
      <c r="I27" s="6"/>
    </row>
    <row r="28" spans="1:9" x14ac:dyDescent="0.3">
      <c r="A28" s="10"/>
      <c r="B28" s="11"/>
      <c r="C28" s="8"/>
      <c r="D28" s="101" t="str">
        <f>IFERROR(VLOOKUP(C28,Data!K:L,VLOOKUP('Generella inställningar'!$C$5,Data!A:B,2,FALSE),FALSE),"timlönegrupp ej vald")</f>
        <v>timlönegrupp ej vald</v>
      </c>
      <c r="E28" s="65"/>
      <c r="F28" s="60"/>
      <c r="G28" s="102">
        <f>IFERROR(E28*D28*ROUND(F28,2)*SUM(VLOOKUP(C28,Data!K:M,3,FALSE)/12),0)</f>
        <v>0</v>
      </c>
      <c r="H28" s="32"/>
      <c r="I28" s="6"/>
    </row>
    <row r="29" spans="1:9" x14ac:dyDescent="0.3">
      <c r="A29" s="10"/>
      <c r="B29" s="11"/>
      <c r="C29" s="8"/>
      <c r="D29" s="101" t="str">
        <f>IFERROR(VLOOKUP(C29,Data!K:L,VLOOKUP('Generella inställningar'!$C$5,Data!A:B,2,FALSE),FALSE),"timlönegrupp ej vald")</f>
        <v>timlönegrupp ej vald</v>
      </c>
      <c r="E29" s="65"/>
      <c r="F29" s="60"/>
      <c r="G29" s="102">
        <f>IFERROR(E29*D29*ROUND(F29,2)*SUM(VLOOKUP(C29,Data!K:M,3,FALSE)/12),0)</f>
        <v>0</v>
      </c>
      <c r="H29" s="32"/>
      <c r="I29" s="6"/>
    </row>
    <row r="30" spans="1:9" x14ac:dyDescent="0.3">
      <c r="A30" s="10"/>
      <c r="B30" s="11"/>
      <c r="C30" s="8"/>
      <c r="D30" s="101" t="str">
        <f>IFERROR(VLOOKUP(C30,Data!K:L,VLOOKUP('Generella inställningar'!$C$5,Data!A:B,2,FALSE),FALSE),"timlönegrupp ej vald")</f>
        <v>timlönegrupp ej vald</v>
      </c>
      <c r="E30" s="65"/>
      <c r="F30" s="60"/>
      <c r="G30" s="102">
        <f>IFERROR(E30*D30*ROUND(F30,2)*SUM(VLOOKUP(C30,Data!K:M,3,FALSE)/12),0)</f>
        <v>0</v>
      </c>
      <c r="H30" s="32"/>
      <c r="I30" s="6"/>
    </row>
    <row r="31" spans="1:9" x14ac:dyDescent="0.3">
      <c r="A31" s="10"/>
      <c r="B31" s="11"/>
      <c r="C31" s="8"/>
      <c r="D31" s="101" t="str">
        <f>IFERROR(VLOOKUP(C31,Data!K:L,VLOOKUP('Generella inställningar'!$C$5,Data!A:B,2,FALSE),FALSE),"timlönegrupp ej vald")</f>
        <v>timlönegrupp ej vald</v>
      </c>
      <c r="E31" s="65"/>
      <c r="F31" s="60"/>
      <c r="G31" s="102">
        <f>IFERROR(E31*D31*ROUND(F31,2)*SUM(VLOOKUP(C31,Data!K:M,3,FALSE)/12),0)</f>
        <v>0</v>
      </c>
      <c r="H31" s="32"/>
      <c r="I31" s="6"/>
    </row>
    <row r="32" spans="1:9" x14ac:dyDescent="0.3">
      <c r="A32" s="10"/>
      <c r="B32" s="11"/>
      <c r="C32" s="8"/>
      <c r="D32" s="101" t="str">
        <f>IFERROR(VLOOKUP(C32,Data!K:L,VLOOKUP('Generella inställningar'!$C$5,Data!A:B,2,FALSE),FALSE),"timlönegrupp ej vald")</f>
        <v>timlönegrupp ej vald</v>
      </c>
      <c r="E32" s="65"/>
      <c r="F32" s="60"/>
      <c r="G32" s="102">
        <f>IFERROR(E32*D32*ROUND(F32,2)*SUM(VLOOKUP(C32,Data!K:M,3,FALSE)/12),0)</f>
        <v>0</v>
      </c>
      <c r="H32" s="32"/>
      <c r="I32" s="6"/>
    </row>
    <row r="34" spans="1:8" ht="15" thickBot="1" x14ac:dyDescent="0.35">
      <c r="A34" s="13" t="s">
        <v>37</v>
      </c>
      <c r="B34" s="14"/>
      <c r="C34" s="14"/>
      <c r="D34" s="14"/>
      <c r="E34" s="14"/>
      <c r="F34" s="14"/>
      <c r="G34" s="18">
        <f>SUM(G3:G32)</f>
        <v>0</v>
      </c>
      <c r="H34" s="16"/>
    </row>
    <row r="36" spans="1:8" x14ac:dyDescent="0.3">
      <c r="H36" s="63" t="s">
        <v>82</v>
      </c>
    </row>
  </sheetData>
  <sheetProtection algorithmName="SHA-512" hashValue="p7Y2dA7H13ygbt+LpSHtmo/JUpMYYbP5jVsBjnaHHV8Jk5OzRKHQZXCoQbfa12nGQzxvkEUTs7SIbmzp+XfbZA==" saltValue="v5xoxVt7GfRs135HIlr6DQ==" spinCount="100000" sheet="1" objects="1" scenarios="1" formatColumns="0" formatRows="0"/>
  <mergeCells count="1">
    <mergeCell ref="A1:H1"/>
  </mergeCells>
  <phoneticPr fontId="19" type="noConversion"/>
  <dataValidations count="2">
    <dataValidation allowBlank="1" showInputMessage="1" showErrorMessage="1" errorTitle="Välj ett av alternativen" error="Tryck på avbryt-knappen,_x000a_välj därefter ett av alternativen_x000a_i rulllistan." sqref="A3:A22 A24:A32" xr:uid="{00000000-0002-0000-0800-000000000000}"/>
    <dataValidation type="list" allowBlank="1" showInputMessage="1" showErrorMessage="1" errorTitle="Välj ett av alternativen" error="Tryck på avbryt-knappen,_x000a_välj därefter ett av alternativen_x000a_i rulllistan." sqref="C3:C32" xr:uid="{00000000-0002-0000-0800-000001000000}">
      <formula1>INDIRECT(TimloneGruppNamn)</formula1>
    </dataValidation>
  </dataValidations>
  <pageMargins left="0.75" right="0.75" top="1" bottom="1" header="0.5" footer="0.5"/>
  <pageSetup paperSize="9" scale="60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topLeftCell="F1" workbookViewId="0">
      <selection activeCell="I30" sqref="I30"/>
    </sheetView>
  </sheetViews>
  <sheetFormatPr defaultColWidth="10.77734375" defaultRowHeight="14.4" x14ac:dyDescent="0.3"/>
  <cols>
    <col min="1" max="1" width="34.21875" style="7" bestFit="1" customWidth="1"/>
    <col min="2" max="2" width="40.77734375" style="7" bestFit="1" customWidth="1"/>
    <col min="3" max="3" width="21" style="7" bestFit="1" customWidth="1"/>
    <col min="4" max="4" width="17.21875" style="7" bestFit="1" customWidth="1"/>
    <col min="5" max="5" width="42.21875" style="7" bestFit="1" customWidth="1"/>
    <col min="6" max="6" width="42.21875" style="7" customWidth="1"/>
    <col min="7" max="7" width="23" style="7" bestFit="1" customWidth="1"/>
    <col min="8" max="8" width="22.44140625" style="7" bestFit="1" customWidth="1"/>
    <col min="9" max="9" width="12" style="7" bestFit="1" customWidth="1"/>
    <col min="10" max="10" width="22.21875" style="7" bestFit="1" customWidth="1"/>
    <col min="11" max="11" width="57.44140625" style="7" customWidth="1"/>
    <col min="12" max="12" width="9.21875" style="7" customWidth="1"/>
    <col min="13" max="13" width="22.21875" style="7" bestFit="1" customWidth="1"/>
    <col min="14" max="15" width="10.77734375" style="7"/>
    <col min="16" max="16" width="57" style="7" bestFit="1" customWidth="1"/>
    <col min="17" max="16384" width="10.77734375" style="7"/>
  </cols>
  <sheetData>
    <row r="1" spans="1:15" x14ac:dyDescent="0.3">
      <c r="A1" s="35" t="s">
        <v>54</v>
      </c>
      <c r="B1" s="36" t="s">
        <v>77</v>
      </c>
      <c r="C1" s="36" t="s">
        <v>70</v>
      </c>
      <c r="D1" s="37" t="s">
        <v>45</v>
      </c>
      <c r="E1" s="35" t="s">
        <v>55</v>
      </c>
      <c r="F1" s="36" t="s">
        <v>56</v>
      </c>
      <c r="G1" s="38" t="s">
        <v>50</v>
      </c>
      <c r="H1" s="35" t="s">
        <v>57</v>
      </c>
      <c r="I1" s="35" t="s">
        <v>58</v>
      </c>
      <c r="J1" s="35" t="s">
        <v>79</v>
      </c>
      <c r="K1" s="37" t="s">
        <v>30</v>
      </c>
      <c r="L1" s="37" t="s">
        <v>34</v>
      </c>
      <c r="M1" s="37" t="s">
        <v>79</v>
      </c>
      <c r="N1" s="66" t="s">
        <v>121</v>
      </c>
      <c r="O1" s="71" t="s">
        <v>124</v>
      </c>
    </row>
    <row r="2" spans="1:15" x14ac:dyDescent="0.3">
      <c r="A2" s="39" t="s">
        <v>89</v>
      </c>
      <c r="B2" s="40">
        <v>2</v>
      </c>
      <c r="C2" s="40" t="s">
        <v>71</v>
      </c>
      <c r="D2" s="41" t="s">
        <v>76</v>
      </c>
      <c r="E2" s="39" t="s">
        <v>35</v>
      </c>
      <c r="F2" s="42">
        <v>0.15</v>
      </c>
      <c r="G2" s="43" t="s">
        <v>130</v>
      </c>
      <c r="H2" s="44" t="s">
        <v>19</v>
      </c>
      <c r="I2" s="35">
        <v>32</v>
      </c>
      <c r="J2" s="35">
        <v>1862</v>
      </c>
      <c r="K2" s="41"/>
      <c r="L2" s="41">
        <v>0</v>
      </c>
      <c r="M2" s="41"/>
      <c r="N2" s="67">
        <v>0.25</v>
      </c>
      <c r="O2" s="72">
        <v>0.15</v>
      </c>
    </row>
    <row r="3" spans="1:15" x14ac:dyDescent="0.3">
      <c r="A3" s="39" t="s">
        <v>90</v>
      </c>
      <c r="B3" s="40">
        <v>2</v>
      </c>
      <c r="C3" s="40" t="s">
        <v>72</v>
      </c>
      <c r="D3" s="41" t="s">
        <v>14</v>
      </c>
      <c r="E3" s="39" t="s">
        <v>41</v>
      </c>
      <c r="F3" s="42">
        <v>0.2</v>
      </c>
      <c r="G3" s="43" t="s">
        <v>1</v>
      </c>
      <c r="H3" s="44" t="s">
        <v>20</v>
      </c>
      <c r="I3" s="35">
        <v>40</v>
      </c>
      <c r="J3" s="35">
        <v>1862</v>
      </c>
      <c r="K3" s="41" t="s">
        <v>95</v>
      </c>
      <c r="L3" s="41"/>
      <c r="M3" s="41">
        <v>1862</v>
      </c>
      <c r="N3" s="67">
        <v>0.5</v>
      </c>
      <c r="O3" s="72">
        <v>0.2</v>
      </c>
    </row>
    <row r="4" spans="1:15" x14ac:dyDescent="0.3">
      <c r="A4" s="39" t="s">
        <v>91</v>
      </c>
      <c r="B4" s="40">
        <v>2</v>
      </c>
      <c r="C4" s="40" t="s">
        <v>72</v>
      </c>
      <c r="D4" s="41" t="s">
        <v>15</v>
      </c>
      <c r="G4" s="43" t="s">
        <v>118</v>
      </c>
      <c r="H4" s="44" t="s">
        <v>21</v>
      </c>
      <c r="I4" s="35">
        <v>46</v>
      </c>
      <c r="J4" s="35">
        <v>1862</v>
      </c>
      <c r="K4" s="41" t="s">
        <v>92</v>
      </c>
      <c r="L4" s="41"/>
      <c r="M4" s="41">
        <v>1862</v>
      </c>
      <c r="N4" s="67">
        <v>0.75</v>
      </c>
    </row>
    <row r="5" spans="1:15" x14ac:dyDescent="0.3">
      <c r="A5" s="39"/>
      <c r="B5" s="40"/>
      <c r="C5" s="40"/>
      <c r="D5" s="41" t="s">
        <v>16</v>
      </c>
      <c r="G5" s="43" t="s">
        <v>2</v>
      </c>
      <c r="H5" s="39" t="s">
        <v>22</v>
      </c>
      <c r="I5" s="35">
        <v>17</v>
      </c>
      <c r="J5" s="35">
        <v>1857</v>
      </c>
      <c r="K5" s="41" t="s">
        <v>93</v>
      </c>
      <c r="L5" s="41"/>
      <c r="M5" s="41">
        <v>1862</v>
      </c>
      <c r="N5" s="67">
        <v>1</v>
      </c>
    </row>
    <row r="6" spans="1:15" x14ac:dyDescent="0.3">
      <c r="A6" s="58"/>
      <c r="B6" s="40"/>
      <c r="C6" s="40"/>
      <c r="D6" s="41" t="s">
        <v>17</v>
      </c>
      <c r="G6" s="43"/>
      <c r="H6" s="39" t="s">
        <v>25</v>
      </c>
      <c r="I6" s="35">
        <v>33</v>
      </c>
      <c r="J6" s="35">
        <v>1857</v>
      </c>
      <c r="K6" s="41" t="s">
        <v>94</v>
      </c>
      <c r="L6" s="41"/>
      <c r="M6" s="41">
        <v>1862</v>
      </c>
      <c r="N6" s="63"/>
    </row>
    <row r="7" spans="1:15" x14ac:dyDescent="0.3">
      <c r="A7" s="58"/>
      <c r="B7" s="40"/>
      <c r="C7" s="40"/>
      <c r="H7" s="39" t="s">
        <v>26</v>
      </c>
      <c r="I7" s="35">
        <v>51</v>
      </c>
      <c r="J7" s="35">
        <v>1857</v>
      </c>
      <c r="K7" s="41" t="s">
        <v>96</v>
      </c>
      <c r="L7" s="41"/>
      <c r="M7" s="41">
        <v>1862</v>
      </c>
      <c r="N7" s="63"/>
    </row>
    <row r="8" spans="1:15" x14ac:dyDescent="0.3">
      <c r="H8" s="39" t="s">
        <v>27</v>
      </c>
      <c r="I8" s="35">
        <v>55</v>
      </c>
      <c r="J8" s="35">
        <v>1857</v>
      </c>
      <c r="K8" s="41" t="s">
        <v>97</v>
      </c>
      <c r="L8" s="41"/>
      <c r="M8" s="41">
        <v>1862</v>
      </c>
      <c r="N8" s="63"/>
    </row>
    <row r="9" spans="1:15" x14ac:dyDescent="0.3">
      <c r="G9" s="43" t="s">
        <v>130</v>
      </c>
      <c r="H9" s="39" t="s">
        <v>28</v>
      </c>
      <c r="I9" s="35">
        <v>68</v>
      </c>
      <c r="J9" s="35">
        <v>1857</v>
      </c>
      <c r="K9" s="41" t="s">
        <v>98</v>
      </c>
      <c r="L9" s="41"/>
      <c r="M9" s="41">
        <v>1862</v>
      </c>
      <c r="N9" s="63"/>
    </row>
    <row r="10" spans="1:15" ht="28.8" x14ac:dyDescent="0.3">
      <c r="G10" s="43" t="s">
        <v>128</v>
      </c>
      <c r="H10" s="45" t="s">
        <v>73</v>
      </c>
      <c r="I10" s="35">
        <v>51</v>
      </c>
      <c r="J10" s="35">
        <v>1857</v>
      </c>
      <c r="K10" s="41" t="s">
        <v>99</v>
      </c>
      <c r="L10" s="41"/>
      <c r="M10" s="41">
        <v>1862</v>
      </c>
      <c r="N10" s="63"/>
    </row>
    <row r="11" spans="1:15" ht="28.8" x14ac:dyDescent="0.3">
      <c r="G11" s="43" t="s">
        <v>1</v>
      </c>
      <c r="H11" s="45" t="s">
        <v>74</v>
      </c>
      <c r="I11" s="35">
        <v>58</v>
      </c>
      <c r="J11" s="35">
        <v>1857</v>
      </c>
      <c r="K11" s="41" t="s">
        <v>100</v>
      </c>
      <c r="L11" s="41"/>
      <c r="M11" s="41">
        <v>1862</v>
      </c>
      <c r="N11" s="63"/>
    </row>
    <row r="12" spans="1:15" ht="28.8" x14ac:dyDescent="0.3">
      <c r="G12" s="43" t="s">
        <v>129</v>
      </c>
      <c r="H12" s="45" t="s">
        <v>23</v>
      </c>
      <c r="I12" s="35">
        <v>48</v>
      </c>
      <c r="J12" s="35">
        <v>1857</v>
      </c>
      <c r="K12" s="41" t="s">
        <v>105</v>
      </c>
      <c r="L12" s="41"/>
      <c r="M12" s="41">
        <v>1862</v>
      </c>
      <c r="N12" s="63"/>
    </row>
    <row r="13" spans="1:15" x14ac:dyDescent="0.3">
      <c r="H13" s="45" t="s">
        <v>24</v>
      </c>
      <c r="I13" s="35">
        <v>68</v>
      </c>
      <c r="J13" s="35">
        <v>1857</v>
      </c>
      <c r="K13" s="41" t="s">
        <v>106</v>
      </c>
      <c r="L13" s="41"/>
      <c r="M13" s="41">
        <v>1862</v>
      </c>
      <c r="N13" s="63"/>
    </row>
    <row r="14" spans="1:15" x14ac:dyDescent="0.3">
      <c r="H14" s="45" t="s">
        <v>150</v>
      </c>
      <c r="I14" s="45">
        <v>161</v>
      </c>
      <c r="J14" s="137">
        <v>1862</v>
      </c>
      <c r="K14" s="41" t="s">
        <v>107</v>
      </c>
      <c r="L14" s="41"/>
      <c r="M14" s="41">
        <v>1862</v>
      </c>
      <c r="N14" s="63"/>
    </row>
    <row r="15" spans="1:15" x14ac:dyDescent="0.3">
      <c r="H15" s="45" t="s">
        <v>151</v>
      </c>
      <c r="I15" s="45">
        <v>133</v>
      </c>
      <c r="J15" s="137">
        <v>1862</v>
      </c>
      <c r="K15" s="41" t="s">
        <v>108</v>
      </c>
      <c r="L15" s="41"/>
      <c r="M15" s="41">
        <v>1862</v>
      </c>
      <c r="N15" s="63"/>
    </row>
    <row r="16" spans="1:15" x14ac:dyDescent="0.3">
      <c r="G16" s="7" t="s">
        <v>130</v>
      </c>
      <c r="H16" s="45" t="s">
        <v>152</v>
      </c>
      <c r="I16" s="45">
        <v>112</v>
      </c>
      <c r="J16" s="137">
        <v>1862</v>
      </c>
      <c r="K16" s="41" t="s">
        <v>109</v>
      </c>
      <c r="L16" s="41"/>
      <c r="M16" s="41">
        <v>1862</v>
      </c>
      <c r="N16" s="63"/>
    </row>
    <row r="17" spans="7:14" x14ac:dyDescent="0.3">
      <c r="G17" s="7" t="s">
        <v>1</v>
      </c>
      <c r="K17" s="41" t="s">
        <v>110</v>
      </c>
      <c r="L17" s="41"/>
      <c r="M17" s="41">
        <v>1862</v>
      </c>
      <c r="N17" s="63"/>
    </row>
    <row r="18" spans="7:14" x14ac:dyDescent="0.3">
      <c r="G18" s="7" t="s">
        <v>118</v>
      </c>
      <c r="K18" s="41" t="s">
        <v>111</v>
      </c>
      <c r="L18" s="41"/>
      <c r="M18" s="41">
        <v>1862</v>
      </c>
      <c r="N18" s="63"/>
    </row>
    <row r="19" spans="7:14" x14ac:dyDescent="0.3">
      <c r="G19" s="7" t="s">
        <v>2</v>
      </c>
      <c r="H19" s="31"/>
      <c r="K19" s="41" t="s">
        <v>112</v>
      </c>
      <c r="L19" s="41"/>
      <c r="M19" s="41">
        <v>1862</v>
      </c>
      <c r="N19" s="63"/>
    </row>
    <row r="20" spans="7:14" x14ac:dyDescent="0.3">
      <c r="H20" s="30"/>
      <c r="K20" s="41" t="s">
        <v>113</v>
      </c>
      <c r="L20" s="41"/>
      <c r="M20" s="41">
        <v>1862</v>
      </c>
      <c r="N20" s="63"/>
    </row>
    <row r="21" spans="7:14" x14ac:dyDescent="0.3">
      <c r="K21" s="46"/>
      <c r="L21" s="46"/>
      <c r="M21" s="46"/>
      <c r="N21" s="63"/>
    </row>
    <row r="22" spans="7:14" x14ac:dyDescent="0.3">
      <c r="K22" s="46" t="s">
        <v>126</v>
      </c>
      <c r="L22" s="46">
        <v>795</v>
      </c>
      <c r="M22" s="46">
        <v>1862</v>
      </c>
      <c r="N22" s="63"/>
    </row>
    <row r="23" spans="7:14" x14ac:dyDescent="0.3">
      <c r="K23" s="46" t="s">
        <v>101</v>
      </c>
      <c r="L23" s="46">
        <v>711</v>
      </c>
      <c r="M23" s="46">
        <v>1862</v>
      </c>
      <c r="N23" s="63"/>
    </row>
    <row r="24" spans="7:14" x14ac:dyDescent="0.3">
      <c r="K24" s="46" t="s">
        <v>102</v>
      </c>
      <c r="L24" s="46">
        <v>493</v>
      </c>
      <c r="M24" s="46">
        <v>1862</v>
      </c>
      <c r="N24" s="63"/>
    </row>
    <row r="25" spans="7:14" x14ac:dyDescent="0.3">
      <c r="K25" s="46" t="s">
        <v>103</v>
      </c>
      <c r="L25" s="46">
        <v>635</v>
      </c>
      <c r="M25" s="46">
        <v>1862</v>
      </c>
      <c r="N25" s="63"/>
    </row>
    <row r="26" spans="7:14" x14ac:dyDescent="0.3">
      <c r="K26" s="46" t="s">
        <v>104</v>
      </c>
      <c r="L26" s="46">
        <v>441</v>
      </c>
      <c r="M26" s="46">
        <v>1862</v>
      </c>
      <c r="N26" s="63"/>
    </row>
    <row r="27" spans="7:14" x14ac:dyDescent="0.3">
      <c r="K27" s="46" t="s">
        <v>127</v>
      </c>
      <c r="L27" s="46">
        <v>647</v>
      </c>
      <c r="M27" s="46">
        <v>1862</v>
      </c>
      <c r="N27" s="63"/>
    </row>
    <row r="28" spans="7:14" x14ac:dyDescent="0.3">
      <c r="K28" s="46" t="s">
        <v>114</v>
      </c>
      <c r="L28" s="46">
        <v>601</v>
      </c>
      <c r="M28" s="46">
        <v>1862</v>
      </c>
      <c r="N28" s="63"/>
    </row>
    <row r="29" spans="7:14" x14ac:dyDescent="0.3">
      <c r="K29" s="46" t="s">
        <v>115</v>
      </c>
      <c r="L29" s="46">
        <v>446</v>
      </c>
      <c r="M29" s="46">
        <v>1862</v>
      </c>
      <c r="N29" s="63"/>
    </row>
    <row r="30" spans="7:14" x14ac:dyDescent="0.3">
      <c r="K30" s="46" t="s">
        <v>116</v>
      </c>
      <c r="L30" s="46">
        <v>538</v>
      </c>
      <c r="M30" s="46">
        <v>1862</v>
      </c>
      <c r="N30" s="63"/>
    </row>
    <row r="31" spans="7:14" x14ac:dyDescent="0.3">
      <c r="K31" s="46" t="s">
        <v>117</v>
      </c>
      <c r="L31" s="46">
        <v>401</v>
      </c>
      <c r="M31" s="46">
        <v>1862</v>
      </c>
      <c r="N31" s="63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E34"/>
  <sheetViews>
    <sheetView workbookViewId="0">
      <selection activeCell="E9" sqref="E9"/>
    </sheetView>
  </sheetViews>
  <sheetFormatPr defaultColWidth="10.77734375" defaultRowHeight="15.6" x14ac:dyDescent="0.3"/>
  <cols>
    <col min="1" max="1" width="6" style="1" customWidth="1"/>
    <col min="2" max="2" width="77.21875" style="1" customWidth="1"/>
    <col min="3" max="3" width="28.21875" style="1" customWidth="1"/>
    <col min="4" max="16384" width="10.77734375" style="1"/>
  </cols>
  <sheetData>
    <row r="1" spans="2:5" x14ac:dyDescent="0.3">
      <c r="B1" s="139" t="s">
        <v>64</v>
      </c>
      <c r="C1" s="139"/>
    </row>
    <row r="2" spans="2:5" x14ac:dyDescent="0.3">
      <c r="B2" s="82" t="s">
        <v>64</v>
      </c>
      <c r="C2" s="82" t="s">
        <v>0</v>
      </c>
    </row>
    <row r="3" spans="2:5" x14ac:dyDescent="0.3">
      <c r="B3" s="87" t="s">
        <v>135</v>
      </c>
      <c r="C3" s="108">
        <f>SUM(C4:C4)</f>
        <v>0</v>
      </c>
    </row>
    <row r="4" spans="2:5" x14ac:dyDescent="0.3">
      <c r="B4" s="80" t="s">
        <v>132</v>
      </c>
      <c r="C4" s="3">
        <f>'Planerings och analysfas'!D34</f>
        <v>0</v>
      </c>
    </row>
    <row r="5" spans="2:5" x14ac:dyDescent="0.3">
      <c r="B5" s="87" t="s">
        <v>134</v>
      </c>
      <c r="C5" s="108">
        <f>SUM(C6:C6)</f>
        <v>0</v>
      </c>
    </row>
    <row r="6" spans="2:5" x14ac:dyDescent="0.3">
      <c r="B6" s="80" t="s">
        <v>132</v>
      </c>
      <c r="C6" s="3">
        <f>Genomförandefas!D34</f>
        <v>0</v>
      </c>
    </row>
    <row r="7" spans="2:5" x14ac:dyDescent="0.3">
      <c r="B7" s="87" t="s">
        <v>65</v>
      </c>
      <c r="C7" s="108">
        <f>SUM(C8:C13)</f>
        <v>0</v>
      </c>
    </row>
    <row r="8" spans="2:5" x14ac:dyDescent="0.3">
      <c r="B8" s="80" t="s">
        <v>132</v>
      </c>
      <c r="C8" s="3">
        <f>SUM(ERUF!F3:F8)</f>
        <v>0</v>
      </c>
      <c r="E8"/>
    </row>
    <row r="9" spans="2:5" x14ac:dyDescent="0.3">
      <c r="B9" s="80" t="s">
        <v>130</v>
      </c>
      <c r="C9" s="3">
        <f>SUMIF(ERUF!A:A,Budgetöversikt!B9,ERUF!F:F)</f>
        <v>0</v>
      </c>
      <c r="E9"/>
    </row>
    <row r="10" spans="2:5" x14ac:dyDescent="0.3">
      <c r="B10" s="80" t="s">
        <v>128</v>
      </c>
      <c r="C10" s="3">
        <f>SUMIF(ERUF!A:A,Budgetöversikt!B10,ERUF!F:F)</f>
        <v>0</v>
      </c>
      <c r="E10"/>
    </row>
    <row r="11" spans="2:5" x14ac:dyDescent="0.3">
      <c r="B11" s="80" t="s">
        <v>1</v>
      </c>
      <c r="C11" s="3">
        <f>SUMIF(ERUF!A:A,Budgetöversikt!B11,ERUF!F:F)</f>
        <v>0</v>
      </c>
      <c r="E11"/>
    </row>
    <row r="12" spans="2:5" x14ac:dyDescent="0.3">
      <c r="B12" s="80" t="s">
        <v>129</v>
      </c>
      <c r="C12" s="3">
        <f>SUMIF(ERUF!A:A,Budgetöversikt!B12,ERUF!F:F)</f>
        <v>0</v>
      </c>
      <c r="E12"/>
    </row>
    <row r="13" spans="2:5" x14ac:dyDescent="0.3">
      <c r="B13" s="80" t="s">
        <v>133</v>
      </c>
      <c r="C13" s="3">
        <f>ERUF!F22</f>
        <v>0</v>
      </c>
    </row>
    <row r="14" spans="2:5" x14ac:dyDescent="0.3">
      <c r="B14" s="87" t="s">
        <v>66</v>
      </c>
      <c r="C14" s="88">
        <f>C3+C5+C7</f>
        <v>0</v>
      </c>
    </row>
    <row r="15" spans="2:5" x14ac:dyDescent="0.3">
      <c r="B15" s="4" t="s">
        <v>12</v>
      </c>
      <c r="C15" s="76">
        <f>SUM(C23,C24,C27,C28)</f>
        <v>0</v>
      </c>
    </row>
    <row r="16" spans="2:5" x14ac:dyDescent="0.3">
      <c r="B16" s="4" t="s">
        <v>42</v>
      </c>
      <c r="C16" s="5">
        <f>SUM('Generella inställningar'!C7:C9)</f>
        <v>0</v>
      </c>
    </row>
    <row r="17" spans="2:3" x14ac:dyDescent="0.3">
      <c r="B17" s="87" t="s">
        <v>67</v>
      </c>
      <c r="C17" s="88">
        <f>C14-SUM(C15:C16)</f>
        <v>0</v>
      </c>
    </row>
    <row r="18" spans="2:3" x14ac:dyDescent="0.3">
      <c r="B18" s="109" t="s">
        <v>3</v>
      </c>
      <c r="C18" s="110">
        <f>'Offentligt bidrag i annat än p'!G34</f>
        <v>0</v>
      </c>
    </row>
    <row r="19" spans="2:3" x14ac:dyDescent="0.3">
      <c r="B19" s="80" t="s">
        <v>132</v>
      </c>
      <c r="C19" s="3">
        <f>SUM('Offentligt bidrag i annat än p'!G3:G32)</f>
        <v>0</v>
      </c>
    </row>
    <row r="20" spans="2:3" x14ac:dyDescent="0.3">
      <c r="B20" s="111" t="s">
        <v>4</v>
      </c>
      <c r="C20" s="112">
        <f>SUM('Offentlig finansierad ers. delt'!G14+'Offentlig finansierad ers. delt'!G23)</f>
        <v>0</v>
      </c>
    </row>
    <row r="21" spans="2:3" x14ac:dyDescent="0.3">
      <c r="B21" s="113" t="s">
        <v>136</v>
      </c>
      <c r="C21" s="114">
        <f>SUM('Offentlig finansierad ers. delt'!G18:G21)</f>
        <v>0</v>
      </c>
    </row>
    <row r="22" spans="2:3" x14ac:dyDescent="0.3">
      <c r="B22" s="80" t="s">
        <v>137</v>
      </c>
      <c r="C22" s="3">
        <f>SUM('Offentlig finansierad ers. delt'!G3:G12)</f>
        <v>0</v>
      </c>
    </row>
    <row r="23" spans="2:3" x14ac:dyDescent="0.3">
      <c r="B23" s="115" t="s">
        <v>5</v>
      </c>
      <c r="C23" s="112">
        <f>'Offentliga kontanta medel'!C12</f>
        <v>0</v>
      </c>
    </row>
    <row r="24" spans="2:3" x14ac:dyDescent="0.3">
      <c r="B24" s="115" t="s">
        <v>6</v>
      </c>
      <c r="C24" s="112">
        <f>'Offentliga kontanta medel'!C18</f>
        <v>0</v>
      </c>
    </row>
    <row r="25" spans="2:3" x14ac:dyDescent="0.3">
      <c r="B25" s="111" t="s">
        <v>8</v>
      </c>
      <c r="C25" s="112">
        <f>'Privata bidrag i annat än peng'!G34</f>
        <v>0</v>
      </c>
    </row>
    <row r="26" spans="2:3" x14ac:dyDescent="0.3">
      <c r="B26" s="80" t="s">
        <v>132</v>
      </c>
      <c r="C26" s="3">
        <f>SUM('Privata bidrag i annat än peng'!G3:G32)</f>
        <v>0</v>
      </c>
    </row>
    <row r="27" spans="2:3" x14ac:dyDescent="0.3">
      <c r="B27" s="115" t="s">
        <v>9</v>
      </c>
      <c r="C27" s="112">
        <f>'Privata kontanta medel'!C15</f>
        <v>0</v>
      </c>
    </row>
    <row r="28" spans="2:3" x14ac:dyDescent="0.3">
      <c r="B28" s="115" t="s">
        <v>61</v>
      </c>
      <c r="C28" s="112">
        <f>'Privata kontanta medel'!C22</f>
        <v>0</v>
      </c>
    </row>
    <row r="29" spans="2:3" x14ac:dyDescent="0.3">
      <c r="B29" s="87" t="s">
        <v>13</v>
      </c>
      <c r="C29" s="88">
        <f>C18+C20+C23+C24+C25+C27+C28</f>
        <v>0</v>
      </c>
    </row>
    <row r="30" spans="2:3" x14ac:dyDescent="0.3">
      <c r="B30" s="87" t="s">
        <v>11</v>
      </c>
      <c r="C30" s="88">
        <f>C17+C29</f>
        <v>0</v>
      </c>
    </row>
    <row r="31" spans="2:3" x14ac:dyDescent="0.3">
      <c r="B31" s="87" t="s">
        <v>67</v>
      </c>
      <c r="C31" s="89">
        <f>IFERROR(C17/C30,0)</f>
        <v>0</v>
      </c>
    </row>
    <row r="32" spans="2:3" x14ac:dyDescent="0.3">
      <c r="B32" s="87" t="s">
        <v>69</v>
      </c>
      <c r="C32" s="89">
        <f>IFERROR(C29/C30,0)</f>
        <v>0</v>
      </c>
    </row>
    <row r="34" spans="3:3" x14ac:dyDescent="0.3">
      <c r="C34" s="7" t="s">
        <v>87</v>
      </c>
    </row>
  </sheetData>
  <sheetProtection password="DF9A" sheet="1" objects="1" scenarios="1"/>
  <mergeCells count="1">
    <mergeCell ref="B1:C1"/>
  </mergeCells>
  <phoneticPr fontId="19" type="noConversion"/>
  <pageMargins left="0.75" right="0.75" top="1" bottom="1" header="0.5" footer="0.5"/>
  <pageSetup paperSize="9" scale="77" orientation="portrait" r:id="rId1"/>
  <rowBreaks count="1" manualBreakCount="1">
    <brk id="36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25EBD-452A-4B2F-BEF1-936EE09808B7}">
  <dimension ref="A1:D32"/>
  <sheetViews>
    <sheetView workbookViewId="0">
      <selection activeCell="A3" sqref="A3"/>
    </sheetView>
  </sheetViews>
  <sheetFormatPr defaultRowHeight="14.4" x14ac:dyDescent="0.3"/>
  <cols>
    <col min="1" max="1" width="44" customWidth="1"/>
    <col min="2" max="2" width="17.5546875" customWidth="1"/>
    <col min="3" max="3" width="40.88671875" customWidth="1"/>
    <col min="4" max="4" width="23.33203125" bestFit="1" customWidth="1"/>
  </cols>
  <sheetData>
    <row r="1" spans="1:4" ht="21" x14ac:dyDescent="0.4">
      <c r="A1" s="116" t="s">
        <v>139</v>
      </c>
      <c r="B1" s="117"/>
      <c r="C1" s="117"/>
      <c r="D1" s="117"/>
    </row>
    <row r="2" spans="1:4" x14ac:dyDescent="0.3">
      <c r="A2" s="117" t="s">
        <v>153</v>
      </c>
      <c r="B2" s="117"/>
      <c r="C2" s="117"/>
      <c r="D2" s="117"/>
    </row>
    <row r="3" spans="1:4" x14ac:dyDescent="0.3">
      <c r="A3" s="118"/>
      <c r="B3" s="119"/>
      <c r="C3" s="118"/>
      <c r="D3" s="118"/>
    </row>
    <row r="4" spans="1:4" x14ac:dyDescent="0.3">
      <c r="A4" s="120"/>
      <c r="B4" s="120"/>
      <c r="C4" s="120"/>
      <c r="D4" s="120"/>
    </row>
    <row r="5" spans="1:4" ht="43.2" x14ac:dyDescent="0.3">
      <c r="A5" s="121" t="s">
        <v>140</v>
      </c>
      <c r="B5" s="122" t="s">
        <v>141</v>
      </c>
      <c r="C5" s="123" t="s">
        <v>142</v>
      </c>
      <c r="D5" s="124" t="s">
        <v>143</v>
      </c>
    </row>
    <row r="6" spans="1:4" x14ac:dyDescent="0.3">
      <c r="A6" s="125"/>
      <c r="B6" s="126"/>
      <c r="C6" s="127"/>
      <c r="D6" s="128"/>
    </row>
    <row r="7" spans="1:4" x14ac:dyDescent="0.3">
      <c r="A7" s="129"/>
      <c r="B7" s="130"/>
      <c r="C7" s="130"/>
      <c r="D7" s="131"/>
    </row>
    <row r="8" spans="1:4" x14ac:dyDescent="0.3">
      <c r="A8" s="129"/>
      <c r="B8" s="130"/>
      <c r="C8" s="130"/>
      <c r="D8" s="131"/>
    </row>
    <row r="9" spans="1:4" x14ac:dyDescent="0.3">
      <c r="A9" s="129"/>
      <c r="B9" s="130"/>
      <c r="C9" s="130"/>
      <c r="D9" s="131"/>
    </row>
    <row r="10" spans="1:4" x14ac:dyDescent="0.3">
      <c r="A10" s="129"/>
      <c r="B10" s="130"/>
      <c r="C10" s="130"/>
      <c r="D10" s="131"/>
    </row>
    <row r="11" spans="1:4" x14ac:dyDescent="0.3">
      <c r="A11" s="129"/>
      <c r="B11" s="130"/>
      <c r="C11" s="130"/>
      <c r="D11" s="131"/>
    </row>
    <row r="12" spans="1:4" x14ac:dyDescent="0.3">
      <c r="A12" s="129"/>
      <c r="B12" s="130"/>
      <c r="C12" s="130"/>
      <c r="D12" s="131"/>
    </row>
    <row r="13" spans="1:4" x14ac:dyDescent="0.3">
      <c r="A13" s="129"/>
      <c r="B13" s="130"/>
      <c r="C13" s="130"/>
      <c r="D13" s="131"/>
    </row>
    <row r="14" spans="1:4" x14ac:dyDescent="0.3">
      <c r="A14" s="129"/>
      <c r="B14" s="130"/>
      <c r="C14" s="130"/>
      <c r="D14" s="131"/>
    </row>
    <row r="15" spans="1:4" x14ac:dyDescent="0.3">
      <c r="A15" s="129"/>
      <c r="B15" s="130"/>
      <c r="C15" s="130"/>
      <c r="D15" s="131"/>
    </row>
    <row r="16" spans="1:4" x14ac:dyDescent="0.3">
      <c r="A16" s="129"/>
      <c r="B16" s="130"/>
      <c r="C16" s="130"/>
      <c r="D16" s="131"/>
    </row>
    <row r="17" spans="1:4" x14ac:dyDescent="0.3">
      <c r="A17" s="129"/>
      <c r="B17" s="130"/>
      <c r="C17" s="130"/>
      <c r="D17" s="131"/>
    </row>
    <row r="18" spans="1:4" x14ac:dyDescent="0.3">
      <c r="A18" s="129"/>
      <c r="B18" s="130"/>
      <c r="C18" s="130"/>
      <c r="D18" s="131"/>
    </row>
    <row r="19" spans="1:4" x14ac:dyDescent="0.3">
      <c r="A19" s="129"/>
      <c r="B19" s="130"/>
      <c r="C19" s="130"/>
      <c r="D19" s="131"/>
    </row>
    <row r="20" spans="1:4" x14ac:dyDescent="0.3">
      <c r="A20" s="129"/>
      <c r="B20" s="130"/>
      <c r="C20" s="130"/>
      <c r="D20" s="131"/>
    </row>
    <row r="21" spans="1:4" x14ac:dyDescent="0.3">
      <c r="A21" s="129"/>
      <c r="B21" s="130"/>
      <c r="C21" s="130"/>
      <c r="D21" s="131"/>
    </row>
    <row r="22" spans="1:4" x14ac:dyDescent="0.3">
      <c r="A22" s="129"/>
      <c r="B22" s="130"/>
      <c r="C22" s="130"/>
      <c r="D22" s="131"/>
    </row>
    <row r="23" spans="1:4" x14ac:dyDescent="0.3">
      <c r="A23" s="129"/>
      <c r="B23" s="130"/>
      <c r="C23" s="130"/>
      <c r="D23" s="131"/>
    </row>
    <row r="24" spans="1:4" x14ac:dyDescent="0.3">
      <c r="A24" s="129"/>
      <c r="B24" s="130"/>
      <c r="C24" s="130"/>
      <c r="D24" s="132"/>
    </row>
    <row r="25" spans="1:4" x14ac:dyDescent="0.3">
      <c r="A25" s="133"/>
      <c r="B25" s="130"/>
      <c r="C25" s="130"/>
      <c r="D25" s="131"/>
    </row>
    <row r="26" spans="1:4" x14ac:dyDescent="0.3">
      <c r="A26" s="129"/>
      <c r="B26" s="130"/>
      <c r="C26" s="130"/>
      <c r="D26" s="132"/>
    </row>
    <row r="27" spans="1:4" x14ac:dyDescent="0.3">
      <c r="A27" s="129"/>
      <c r="B27" s="130"/>
      <c r="C27" s="130"/>
      <c r="D27" s="132"/>
    </row>
    <row r="28" spans="1:4" x14ac:dyDescent="0.3">
      <c r="A28" s="129"/>
      <c r="B28" s="130"/>
      <c r="C28" s="130"/>
      <c r="D28" s="132"/>
    </row>
    <row r="29" spans="1:4" x14ac:dyDescent="0.3">
      <c r="A29" s="129"/>
      <c r="B29" s="130"/>
      <c r="C29" s="130"/>
      <c r="D29" s="132"/>
    </row>
    <row r="30" spans="1:4" x14ac:dyDescent="0.3">
      <c r="A30" s="129"/>
      <c r="B30" s="129"/>
      <c r="C30" s="129"/>
      <c r="D30" s="134"/>
    </row>
    <row r="31" spans="1:4" x14ac:dyDescent="0.3">
      <c r="A31" s="129"/>
      <c r="B31" s="129"/>
      <c r="C31" s="129"/>
      <c r="D31" s="129"/>
    </row>
    <row r="32" spans="1:4" x14ac:dyDescent="0.3">
      <c r="A32" s="135"/>
      <c r="B32" s="135"/>
      <c r="C32" s="135"/>
      <c r="D32" s="136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40"/>
  <sheetViews>
    <sheetView zoomScaleNormal="100" workbookViewId="0">
      <selection activeCell="C3" sqref="C3"/>
    </sheetView>
  </sheetViews>
  <sheetFormatPr defaultColWidth="8.77734375" defaultRowHeight="14.4" x14ac:dyDescent="0.3"/>
  <cols>
    <col min="1" max="1" width="57.77734375" style="7" bestFit="1" customWidth="1"/>
    <col min="2" max="2" width="19.77734375" style="17" bestFit="1" customWidth="1"/>
    <col min="3" max="3" width="14.21875" style="17" bestFit="1" customWidth="1"/>
    <col min="4" max="4" width="12.44140625" style="7" customWidth="1"/>
    <col min="5" max="5" width="92.44140625" style="34" customWidth="1"/>
    <col min="6" max="6" width="28.44140625" style="12" customWidth="1"/>
    <col min="7" max="7" width="12" style="7" bestFit="1" customWidth="1"/>
    <col min="8" max="8" width="9.21875" style="7" bestFit="1" customWidth="1"/>
    <col min="9" max="9" width="13" style="7" bestFit="1" customWidth="1"/>
    <col min="10" max="10" width="24.77734375" style="7" bestFit="1" customWidth="1"/>
    <col min="11" max="11" width="8.77734375" style="7"/>
    <col min="12" max="12" width="38.44140625" style="7" bestFit="1" customWidth="1"/>
    <col min="13" max="13" width="24" style="7" bestFit="1" customWidth="1"/>
    <col min="14" max="14" width="32" style="7" bestFit="1" customWidth="1"/>
    <col min="15" max="15" width="8.77734375" style="7"/>
    <col min="16" max="16" width="13.44140625" style="7" bestFit="1" customWidth="1"/>
    <col min="17" max="17" width="10.21875" style="7" bestFit="1" customWidth="1"/>
    <col min="18" max="18" width="14.77734375" style="7" bestFit="1" customWidth="1"/>
    <col min="19" max="16384" width="8.77734375" style="7"/>
  </cols>
  <sheetData>
    <row r="1" spans="1:6" x14ac:dyDescent="0.3">
      <c r="A1" s="140" t="s">
        <v>138</v>
      </c>
      <c r="B1" s="140"/>
      <c r="C1" s="140"/>
      <c r="D1" s="140"/>
      <c r="E1" s="140"/>
    </row>
    <row r="2" spans="1:6" x14ac:dyDescent="0.3">
      <c r="A2" s="94" t="s">
        <v>48</v>
      </c>
      <c r="B2" s="94" t="s">
        <v>34</v>
      </c>
      <c r="C2" s="94" t="s">
        <v>78</v>
      </c>
      <c r="D2" s="95" t="s">
        <v>0</v>
      </c>
      <c r="E2" s="96" t="s">
        <v>40</v>
      </c>
      <c r="F2" s="6"/>
    </row>
    <row r="3" spans="1:6" x14ac:dyDescent="0.3">
      <c r="A3" s="8"/>
      <c r="B3" s="90" t="str">
        <f>IFERROR(VLOOKUP(A3,Data!K:L,VLOOKUP('Generella inställningar'!$C$5,Data!A:B,2,FALSE),FALSE),"timlönegrupp ej vald")</f>
        <v>timlönegrupp ej vald</v>
      </c>
      <c r="C3" s="59"/>
      <c r="D3" s="91">
        <f>IFERROR(B3*ROUND(C3,2)*SUM(VLOOKUP(A3,Data!K:M,3,FALSE)/12),0)</f>
        <v>0</v>
      </c>
      <c r="E3" s="32"/>
      <c r="F3" s="64"/>
    </row>
    <row r="4" spans="1:6" x14ac:dyDescent="0.3">
      <c r="A4" s="8"/>
      <c r="B4" s="90" t="str">
        <f>IFERROR(VLOOKUP(A4,Data!K:L,VLOOKUP('Generella inställningar'!$C$5,Data!A:B,2,FALSE),FALSE),"timlönegrupp ej vald")</f>
        <v>timlönegrupp ej vald</v>
      </c>
      <c r="C4" s="59"/>
      <c r="D4" s="91">
        <f>IFERROR(B4*ROUND(C4,2)*SUM(VLOOKUP(A4,Data!K:M,3,FALSE)/12),0)</f>
        <v>0</v>
      </c>
      <c r="E4" s="32"/>
      <c r="F4" s="64"/>
    </row>
    <row r="5" spans="1:6" x14ac:dyDescent="0.3">
      <c r="A5" s="8"/>
      <c r="B5" s="90" t="str">
        <f>IFERROR(VLOOKUP(A5,Data!K:L,VLOOKUP('Generella inställningar'!$C$5,Data!A:B,2,FALSE),FALSE),"timlönegrupp ej vald")</f>
        <v>timlönegrupp ej vald</v>
      </c>
      <c r="C5" s="59"/>
      <c r="D5" s="91">
        <f>IFERROR(B5*ROUND(C5,2)*SUM(VLOOKUP(A5,Data!K:M,3,FALSE)/12),0)</f>
        <v>0</v>
      </c>
      <c r="E5" s="32"/>
      <c r="F5" s="64"/>
    </row>
    <row r="6" spans="1:6" x14ac:dyDescent="0.3">
      <c r="A6" s="8"/>
      <c r="B6" s="90" t="str">
        <f>IFERROR(VLOOKUP(A6,Data!K:L,VLOOKUP('Generella inställningar'!$C$5,Data!A:B,2,FALSE),FALSE),"timlönegrupp ej vald")</f>
        <v>timlönegrupp ej vald</v>
      </c>
      <c r="C6" s="59"/>
      <c r="D6" s="91">
        <f>IFERROR(B6*ROUND(C6,2)*SUM(VLOOKUP(A6,Data!K:M,3,FALSE)/12),0)</f>
        <v>0</v>
      </c>
      <c r="E6" s="32"/>
      <c r="F6" s="64"/>
    </row>
    <row r="7" spans="1:6" x14ac:dyDescent="0.3">
      <c r="A7" s="8"/>
      <c r="B7" s="90" t="str">
        <f>IFERROR(VLOOKUP(A7,Data!K:L,VLOOKUP('Generella inställningar'!$C$5,Data!A:B,2,FALSE),FALSE),"timlönegrupp ej vald")</f>
        <v>timlönegrupp ej vald</v>
      </c>
      <c r="C7" s="59"/>
      <c r="D7" s="91">
        <f>IFERROR(B7*ROUND(C7,2)*SUM(VLOOKUP(A7,Data!K:M,3,FALSE)/12),0)</f>
        <v>0</v>
      </c>
      <c r="E7" s="32"/>
      <c r="F7" s="64"/>
    </row>
    <row r="8" spans="1:6" x14ac:dyDescent="0.3">
      <c r="A8" s="8"/>
      <c r="B8" s="90" t="str">
        <f>IFERROR(VLOOKUP(A8,Data!K:L,VLOOKUP('Generella inställningar'!$C$5,Data!A:B,2,FALSE),FALSE),"timlönegrupp ej vald")</f>
        <v>timlönegrupp ej vald</v>
      </c>
      <c r="C8" s="59"/>
      <c r="D8" s="91">
        <f>IFERROR(B8*ROUND(C8,2)*SUM(VLOOKUP(A8,Data!K:M,3,FALSE)/12),0)</f>
        <v>0</v>
      </c>
      <c r="E8" s="32"/>
      <c r="F8" s="64"/>
    </row>
    <row r="9" spans="1:6" x14ac:dyDescent="0.3">
      <c r="A9" s="8"/>
      <c r="B9" s="90" t="str">
        <f>IFERROR(VLOOKUP(A9,Data!K:L,VLOOKUP('Generella inställningar'!$C$5,Data!A:B,2,FALSE),FALSE),"timlönegrupp ej vald")</f>
        <v>timlönegrupp ej vald</v>
      </c>
      <c r="C9" s="59"/>
      <c r="D9" s="91">
        <f>IFERROR(B9*ROUND(C9,2)*SUM(VLOOKUP(A9,Data!K:M,3,FALSE)/12),0)</f>
        <v>0</v>
      </c>
      <c r="E9" s="32"/>
      <c r="F9" s="64"/>
    </row>
    <row r="10" spans="1:6" x14ac:dyDescent="0.3">
      <c r="A10" s="8"/>
      <c r="B10" s="90" t="str">
        <f>IFERROR(VLOOKUP(A10,Data!K:L,VLOOKUP('Generella inställningar'!$C$5,Data!A:B,2,FALSE),FALSE),"timlönegrupp ej vald")</f>
        <v>timlönegrupp ej vald</v>
      </c>
      <c r="C10" s="59"/>
      <c r="D10" s="91">
        <f>IFERROR(B10*ROUND(C10,2)*SUM(VLOOKUP(A10,Data!K:M,3,FALSE)/12),0)</f>
        <v>0</v>
      </c>
      <c r="E10" s="32"/>
      <c r="F10" s="64"/>
    </row>
    <row r="11" spans="1:6" x14ac:dyDescent="0.3">
      <c r="A11" s="8"/>
      <c r="B11" s="90" t="str">
        <f>IFERROR(VLOOKUP(A11,Data!K:L,VLOOKUP('Generella inställningar'!$C$5,Data!A:B,2,FALSE),FALSE),"timlönegrupp ej vald")</f>
        <v>timlönegrupp ej vald</v>
      </c>
      <c r="C11" s="59"/>
      <c r="D11" s="91">
        <f>IFERROR(B11*ROUND(C11,2)*SUM(VLOOKUP(A11,Data!K:M,3,FALSE)/12),0)</f>
        <v>0</v>
      </c>
      <c r="E11" s="32"/>
      <c r="F11" s="64"/>
    </row>
    <row r="12" spans="1:6" x14ac:dyDescent="0.3">
      <c r="A12" s="8"/>
      <c r="B12" s="90" t="str">
        <f>IFERROR(VLOOKUP(A12,Data!K:L,VLOOKUP('Generella inställningar'!$C$5,Data!A:B,2,FALSE),FALSE),"timlönegrupp ej vald")</f>
        <v>timlönegrupp ej vald</v>
      </c>
      <c r="C12" s="59"/>
      <c r="D12" s="91">
        <f>IFERROR(B12*ROUND(C12,2)*SUM(VLOOKUP(A12,Data!K:M,3,FALSE)/12),0)</f>
        <v>0</v>
      </c>
      <c r="E12" s="32"/>
      <c r="F12" s="64"/>
    </row>
    <row r="13" spans="1:6" x14ac:dyDescent="0.3">
      <c r="A13" s="8"/>
      <c r="B13" s="90" t="str">
        <f>IFERROR(VLOOKUP(A13,Data!K:L,VLOOKUP('Generella inställningar'!$C$5,Data!A:B,2,FALSE),FALSE),"timlönegrupp ej vald")</f>
        <v>timlönegrupp ej vald</v>
      </c>
      <c r="C13" s="59"/>
      <c r="D13" s="91">
        <f>IFERROR(B13*ROUND(C13,2)*SUM(VLOOKUP(A13,Data!K:M,3,FALSE)/12),0)</f>
        <v>0</v>
      </c>
      <c r="E13" s="32"/>
      <c r="F13" s="64"/>
    </row>
    <row r="14" spans="1:6" x14ac:dyDescent="0.3">
      <c r="A14" s="8"/>
      <c r="B14" s="90" t="str">
        <f>IFERROR(VLOOKUP(A14,Data!K:L,VLOOKUP('Generella inställningar'!$C$5,Data!A:B,2,FALSE),FALSE),"timlönegrupp ej vald")</f>
        <v>timlönegrupp ej vald</v>
      </c>
      <c r="C14" s="59"/>
      <c r="D14" s="91">
        <f>IFERROR(B14*ROUND(C14,2)*SUM(VLOOKUP(A14,Data!K:M,3,FALSE)/12),0)</f>
        <v>0</v>
      </c>
      <c r="E14" s="32"/>
      <c r="F14" s="64"/>
    </row>
    <row r="15" spans="1:6" x14ac:dyDescent="0.3">
      <c r="A15" s="8"/>
      <c r="B15" s="90" t="str">
        <f>IFERROR(VLOOKUP(A15,Data!K:L,VLOOKUP('Generella inställningar'!$C$5,Data!A:B,2,FALSE),FALSE),"timlönegrupp ej vald")</f>
        <v>timlönegrupp ej vald</v>
      </c>
      <c r="C15" s="59"/>
      <c r="D15" s="91">
        <f>IFERROR(B15*ROUND(C15,2)*SUM(VLOOKUP(A15,Data!K:M,3,FALSE)/12),0)</f>
        <v>0</v>
      </c>
      <c r="E15" s="32"/>
      <c r="F15" s="64"/>
    </row>
    <row r="16" spans="1:6" x14ac:dyDescent="0.3">
      <c r="A16" s="8"/>
      <c r="B16" s="90" t="str">
        <f>IFERROR(VLOOKUP(A16,Data!K:L,VLOOKUP('Generella inställningar'!$C$5,Data!A:B,2,FALSE),FALSE),"timlönegrupp ej vald")</f>
        <v>timlönegrupp ej vald</v>
      </c>
      <c r="C16" s="59"/>
      <c r="D16" s="91">
        <f>IFERROR(B16*ROUND(C16,2)*SUM(VLOOKUP(A16,Data!K:M,3,FALSE)/12),0)</f>
        <v>0</v>
      </c>
      <c r="E16" s="32"/>
      <c r="F16" s="64"/>
    </row>
    <row r="17" spans="1:6" x14ac:dyDescent="0.3">
      <c r="A17" s="8"/>
      <c r="B17" s="90" t="str">
        <f>IFERROR(VLOOKUP(A17,Data!K:L,VLOOKUP('Generella inställningar'!$C$5,Data!A:B,2,FALSE),FALSE),"timlönegrupp ej vald")</f>
        <v>timlönegrupp ej vald</v>
      </c>
      <c r="C17" s="59"/>
      <c r="D17" s="91">
        <f>IFERROR(B17*ROUND(C17,2)*SUM(VLOOKUP(A17,Data!K:M,3,FALSE)/12),0)</f>
        <v>0</v>
      </c>
      <c r="E17" s="32"/>
      <c r="F17" s="64"/>
    </row>
    <row r="18" spans="1:6" x14ac:dyDescent="0.3">
      <c r="A18" s="8"/>
      <c r="B18" s="90" t="str">
        <f>IFERROR(VLOOKUP(A18,Data!K:L,VLOOKUP('Generella inställningar'!$C$5,Data!A:B,2,FALSE),FALSE),"timlönegrupp ej vald")</f>
        <v>timlönegrupp ej vald</v>
      </c>
      <c r="C18" s="59"/>
      <c r="D18" s="91">
        <f>IFERROR(B18*ROUND(C18,2)*SUM(VLOOKUP(A18,Data!K:M,3,FALSE)/12),0)</f>
        <v>0</v>
      </c>
      <c r="E18" s="32"/>
      <c r="F18" s="64"/>
    </row>
    <row r="19" spans="1:6" x14ac:dyDescent="0.3">
      <c r="A19" s="8"/>
      <c r="B19" s="90" t="str">
        <f>IFERROR(VLOOKUP(A19,Data!K:L,VLOOKUP('Generella inställningar'!$C$5,Data!A:B,2,FALSE),FALSE),"timlönegrupp ej vald")</f>
        <v>timlönegrupp ej vald</v>
      </c>
      <c r="C19" s="59"/>
      <c r="D19" s="91">
        <f>IFERROR(B19*ROUND(C19,2)*SUM(VLOOKUP(A19,Data!K:M,3,FALSE)/12),0)</f>
        <v>0</v>
      </c>
      <c r="E19" s="32"/>
      <c r="F19" s="64"/>
    </row>
    <row r="20" spans="1:6" x14ac:dyDescent="0.3">
      <c r="A20" s="8"/>
      <c r="B20" s="90" t="str">
        <f>IFERROR(VLOOKUP(A20,Data!K:L,VLOOKUP('Generella inställningar'!$C$5,Data!A:B,2,FALSE),FALSE),"timlönegrupp ej vald")</f>
        <v>timlönegrupp ej vald</v>
      </c>
      <c r="C20" s="59"/>
      <c r="D20" s="91">
        <f>IFERROR(B20*ROUND(C20,2)*SUM(VLOOKUP(A20,Data!K:M,3,FALSE)/12),0)</f>
        <v>0</v>
      </c>
      <c r="E20" s="32"/>
      <c r="F20" s="64"/>
    </row>
    <row r="21" spans="1:6" x14ac:dyDescent="0.3">
      <c r="A21" s="8"/>
      <c r="B21" s="90" t="str">
        <f>IFERROR(VLOOKUP(A21,Data!K:L,VLOOKUP('Generella inställningar'!$C$5,Data!A:B,2,FALSE),FALSE),"timlönegrupp ej vald")</f>
        <v>timlönegrupp ej vald</v>
      </c>
      <c r="C21" s="59"/>
      <c r="D21" s="91">
        <f>IFERROR(B21*ROUND(C21,2)*SUM(VLOOKUP(A21,Data!K:M,3,FALSE)/12),0)</f>
        <v>0</v>
      </c>
      <c r="E21" s="32"/>
      <c r="F21" s="64"/>
    </row>
    <row r="22" spans="1:6" x14ac:dyDescent="0.3">
      <c r="A22" s="8"/>
      <c r="B22" s="90" t="str">
        <f>IFERROR(VLOOKUP(A22,Data!K:L,VLOOKUP('Generella inställningar'!$C$5,Data!A:B,2,FALSE),FALSE),"timlönegrupp ej vald")</f>
        <v>timlönegrupp ej vald</v>
      </c>
      <c r="C22" s="59"/>
      <c r="D22" s="91">
        <f>IFERROR(B22*ROUND(C22,2)*SUM(VLOOKUP(A22,Data!K:M,3,FALSE)/12),0)</f>
        <v>0</v>
      </c>
      <c r="E22" s="32"/>
      <c r="F22" s="64"/>
    </row>
    <row r="23" spans="1:6" x14ac:dyDescent="0.3">
      <c r="A23" s="8"/>
      <c r="B23" s="90" t="str">
        <f>IFERROR(VLOOKUP(A23,Data!K:L,VLOOKUP('Generella inställningar'!$C$5,Data!A:B,2,FALSE),FALSE),"timlönegrupp ej vald")</f>
        <v>timlönegrupp ej vald</v>
      </c>
      <c r="C23" s="59"/>
      <c r="D23" s="91">
        <f>IFERROR(B23*ROUND(C23,2)*SUM(VLOOKUP(A23,Data!K:M,3,FALSE)/12),0)</f>
        <v>0</v>
      </c>
      <c r="E23" s="32"/>
      <c r="F23" s="64"/>
    </row>
    <row r="24" spans="1:6" x14ac:dyDescent="0.3">
      <c r="A24" s="8"/>
      <c r="B24" s="90" t="str">
        <f>IFERROR(VLOOKUP(A24,Data!K:L,VLOOKUP('Generella inställningar'!$C$5,Data!A:B,2,FALSE),FALSE),"timlönegrupp ej vald")</f>
        <v>timlönegrupp ej vald</v>
      </c>
      <c r="C24" s="59"/>
      <c r="D24" s="91">
        <f>IFERROR(B24*ROUND(C24,2)*SUM(VLOOKUP(A24,Data!K:M,3,FALSE)/12),0)</f>
        <v>0</v>
      </c>
      <c r="E24" s="32"/>
      <c r="F24" s="64"/>
    </row>
    <row r="25" spans="1:6" x14ac:dyDescent="0.3">
      <c r="A25" s="8"/>
      <c r="B25" s="90" t="str">
        <f>IFERROR(VLOOKUP(A25,Data!K:L,VLOOKUP('Generella inställningar'!$C$5,Data!A:B,2,FALSE),FALSE),"timlönegrupp ej vald")</f>
        <v>timlönegrupp ej vald</v>
      </c>
      <c r="C25" s="59"/>
      <c r="D25" s="91">
        <f>IFERROR(B25*ROUND(C25,2)*SUM(VLOOKUP(A25,Data!K:M,3,FALSE)/12),0)</f>
        <v>0</v>
      </c>
      <c r="E25" s="32"/>
      <c r="F25" s="64"/>
    </row>
    <row r="26" spans="1:6" x14ac:dyDescent="0.3">
      <c r="A26" s="8"/>
      <c r="B26" s="90" t="str">
        <f>IFERROR(VLOOKUP(A26,Data!K:L,VLOOKUP('Generella inställningar'!$C$5,Data!A:B,2,FALSE),FALSE),"timlönegrupp ej vald")</f>
        <v>timlönegrupp ej vald</v>
      </c>
      <c r="C26" s="59"/>
      <c r="D26" s="91">
        <f>IFERROR(B26*ROUND(C26,2)*SUM(VLOOKUP(A26,Data!K:M,3,FALSE)/12),0)</f>
        <v>0</v>
      </c>
      <c r="E26" s="32"/>
      <c r="F26" s="6"/>
    </row>
    <row r="27" spans="1:6" ht="15.75" customHeight="1" x14ac:dyDescent="0.3">
      <c r="A27" s="8"/>
      <c r="B27" s="90" t="str">
        <f>IFERROR(VLOOKUP(A27,Data!K:L,VLOOKUP('Generella inställningar'!$C$5,Data!A:B,2,FALSE),FALSE),"timlönegrupp ej vald")</f>
        <v>timlönegrupp ej vald</v>
      </c>
      <c r="C27" s="59"/>
      <c r="D27" s="91">
        <f>IFERROR(B27*ROUND(C27,2)*SUM(VLOOKUP(A27,Data!K:M,3,FALSE)/12),0)</f>
        <v>0</v>
      </c>
      <c r="E27" s="32"/>
      <c r="F27" s="6"/>
    </row>
    <row r="28" spans="1:6" x14ac:dyDescent="0.3">
      <c r="A28" s="8"/>
      <c r="B28" s="90" t="str">
        <f>IFERROR(VLOOKUP(A28,Data!K:L,VLOOKUP('Generella inställningar'!$C$5,Data!A:B,2,FALSE),FALSE),"timlönegrupp ej vald")</f>
        <v>timlönegrupp ej vald</v>
      </c>
      <c r="C28" s="59"/>
      <c r="D28" s="91">
        <f>IFERROR(B28*ROUND(C28,2)*SUM(VLOOKUP(A28,Data!K:M,3,FALSE)/12),0)</f>
        <v>0</v>
      </c>
      <c r="E28" s="32"/>
      <c r="F28" s="6"/>
    </row>
    <row r="29" spans="1:6" ht="15" customHeight="1" x14ac:dyDescent="0.3">
      <c r="A29" s="8"/>
      <c r="B29" s="90" t="str">
        <f>IFERROR(VLOOKUP(A29,Data!K:L,VLOOKUP('Generella inställningar'!$C$5,Data!A:B,2,FALSE),FALSE),"timlönegrupp ej vald")</f>
        <v>timlönegrupp ej vald</v>
      </c>
      <c r="C29" s="59"/>
      <c r="D29" s="91">
        <f>IFERROR(B29*ROUND(C29,2)*SUM(VLOOKUP(A29,Data!K:M,3,FALSE)/12),0)</f>
        <v>0</v>
      </c>
      <c r="E29" s="32"/>
      <c r="F29" s="6"/>
    </row>
    <row r="30" spans="1:6" x14ac:dyDescent="0.3">
      <c r="A30" s="8"/>
      <c r="B30" s="90" t="str">
        <f>IFERROR(VLOOKUP(A30,Data!K:L,VLOOKUP('Generella inställningar'!$C$5,Data!A:B,2,FALSE),FALSE),"timlönegrupp ej vald")</f>
        <v>timlönegrupp ej vald</v>
      </c>
      <c r="C30" s="59"/>
      <c r="D30" s="91">
        <f>IFERROR(B30*ROUND(C30,2)*SUM(VLOOKUP(A30,Data!K:M,3,FALSE)/12),0)</f>
        <v>0</v>
      </c>
      <c r="E30" s="32"/>
      <c r="F30" s="6"/>
    </row>
    <row r="31" spans="1:6" x14ac:dyDescent="0.3">
      <c r="A31" s="8"/>
      <c r="B31" s="90" t="str">
        <f>IFERROR(VLOOKUP(A31,Data!K:L,VLOOKUP('Generella inställningar'!$C$5,Data!A:B,2,FALSE),FALSE),"timlönegrupp ej vald")</f>
        <v>timlönegrupp ej vald</v>
      </c>
      <c r="C31" s="59"/>
      <c r="D31" s="91">
        <f>IFERROR(B31*ROUND(C31,2)*SUM(VLOOKUP(A31,Data!K:M,3,FALSE)/12),0)</f>
        <v>0</v>
      </c>
      <c r="E31" s="32"/>
      <c r="F31" s="9"/>
    </row>
    <row r="32" spans="1:6" x14ac:dyDescent="0.3">
      <c r="A32" s="8"/>
      <c r="B32" s="90" t="str">
        <f>IFERROR(VLOOKUP(A32,Data!K:L,VLOOKUP('Generella inställningar'!$C$5,Data!A:B,2,FALSE),FALSE),"timlönegrupp ej vald")</f>
        <v>timlönegrupp ej vald</v>
      </c>
      <c r="C32" s="59"/>
      <c r="D32" s="91">
        <f>IFERROR(B32*ROUND(C32,2)*SUM(VLOOKUP(A32,Data!K:M,3,FALSE)/12),0)</f>
        <v>0</v>
      </c>
      <c r="E32" s="32"/>
      <c r="F32" s="6"/>
    </row>
    <row r="33" spans="1:6" x14ac:dyDescent="0.3">
      <c r="A33" s="8"/>
      <c r="B33" s="90" t="str">
        <f>IFERROR(VLOOKUP(A33,Data!K:L,VLOOKUP('Generella inställningar'!$C$5,Data!A:B,2,FALSE),FALSE),"timlönegrupp ej vald")</f>
        <v>timlönegrupp ej vald</v>
      </c>
      <c r="C33" s="59"/>
      <c r="D33" s="91">
        <f>IFERROR(B33*ROUND(C33,2)*SUM(VLOOKUP(A33,Data!K:M,3,FALSE)/12),0)</f>
        <v>0</v>
      </c>
      <c r="E33" s="32"/>
      <c r="F33" s="6"/>
    </row>
    <row r="34" spans="1:6" x14ac:dyDescent="0.3">
      <c r="A34" s="141" t="s">
        <v>131</v>
      </c>
      <c r="B34" s="142"/>
      <c r="C34" s="143"/>
      <c r="D34" s="92">
        <f>SUM(D3:D33)</f>
        <v>0</v>
      </c>
      <c r="E34" s="93"/>
      <c r="F34" s="6"/>
    </row>
    <row r="36" spans="1:6" ht="15" thickBot="1" x14ac:dyDescent="0.35">
      <c r="A36" s="13" t="s">
        <v>37</v>
      </c>
      <c r="B36" s="14"/>
      <c r="C36" s="14"/>
      <c r="D36" s="15">
        <f>D34</f>
        <v>0</v>
      </c>
      <c r="E36" s="33"/>
    </row>
    <row r="38" spans="1:6" x14ac:dyDescent="0.3">
      <c r="E38" s="63" t="s">
        <v>86</v>
      </c>
    </row>
    <row r="40" spans="1:6" x14ac:dyDescent="0.3">
      <c r="A40" s="140"/>
      <c r="B40" s="140"/>
      <c r="C40" s="140"/>
      <c r="D40" s="140"/>
      <c r="E40" s="140"/>
    </row>
  </sheetData>
  <sheetProtection algorithmName="SHA-512" hashValue="J6qYluRj9kRNIJhwZRkN/4u4V2HuWsBCmrPaA7Jr0i6H//0vf+D7gHeoYToY+UzoLjAln2r6n1ly2qmzt8NUTw==" saltValue="0n2KYte4lhMHfPl3i6rKIw==" spinCount="100000" sheet="1" objects="1" scenarios="1" formatColumns="0" formatRows="0"/>
  <mergeCells count="3">
    <mergeCell ref="A1:E1"/>
    <mergeCell ref="A40:E40"/>
    <mergeCell ref="A34:C3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33" xr:uid="{00000000-0002-0000-0200-000000000000}">
      <formula1>INDIRECT(TimloneGruppNamn)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35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40"/>
  <sheetViews>
    <sheetView zoomScale="101" zoomScaleNormal="101" zoomScalePageLayoutView="101" workbookViewId="0">
      <selection activeCell="A3" sqref="A3"/>
    </sheetView>
  </sheetViews>
  <sheetFormatPr defaultColWidth="8.77734375" defaultRowHeight="14.4" x14ac:dyDescent="0.3"/>
  <cols>
    <col min="1" max="1" width="57.77734375" style="7" customWidth="1"/>
    <col min="2" max="2" width="19.77734375" style="17" customWidth="1"/>
    <col min="3" max="3" width="14.21875" style="17" customWidth="1"/>
    <col min="4" max="4" width="12.44140625" style="7" customWidth="1"/>
    <col min="5" max="5" width="92.44140625" style="34" customWidth="1"/>
    <col min="6" max="6" width="28.44140625" style="12" customWidth="1"/>
    <col min="7" max="7" width="12" style="7" customWidth="1"/>
    <col min="8" max="8" width="9.21875" style="7" customWidth="1"/>
    <col min="9" max="9" width="13" style="7" customWidth="1"/>
    <col min="10" max="10" width="24.77734375" style="7" customWidth="1"/>
    <col min="11" max="11" width="8.77734375" style="7"/>
    <col min="12" max="12" width="38.44140625" style="7" customWidth="1"/>
    <col min="13" max="13" width="24" style="7" customWidth="1"/>
    <col min="14" max="14" width="32" style="7" customWidth="1"/>
    <col min="15" max="15" width="8.77734375" style="7"/>
    <col min="16" max="16" width="13.44140625" style="7" customWidth="1"/>
    <col min="17" max="17" width="10.21875" style="7" customWidth="1"/>
    <col min="18" max="18" width="14.77734375" style="7" customWidth="1"/>
    <col min="19" max="16384" width="8.77734375" style="7"/>
  </cols>
  <sheetData>
    <row r="1" spans="1:6" x14ac:dyDescent="0.3">
      <c r="A1" s="140" t="s">
        <v>68</v>
      </c>
      <c r="B1" s="140"/>
      <c r="C1" s="140"/>
      <c r="D1" s="140"/>
      <c r="E1" s="140"/>
    </row>
    <row r="2" spans="1:6" x14ac:dyDescent="0.3">
      <c r="A2" s="94" t="s">
        <v>48</v>
      </c>
      <c r="B2" s="94" t="s">
        <v>34</v>
      </c>
      <c r="C2" s="94" t="s">
        <v>78</v>
      </c>
      <c r="D2" s="95" t="s">
        <v>0</v>
      </c>
      <c r="E2" s="96" t="s">
        <v>40</v>
      </c>
      <c r="F2" s="6"/>
    </row>
    <row r="3" spans="1:6" x14ac:dyDescent="0.3">
      <c r="A3" s="8"/>
      <c r="B3" s="90" t="str">
        <f>IFERROR(VLOOKUP(A3,Data!K:L,VLOOKUP('Generella inställningar'!$C$5,Data!A:B,2,FALSE),FALSE),"timlönegrupp ej vald")</f>
        <v>timlönegrupp ej vald</v>
      </c>
      <c r="C3" s="59"/>
      <c r="D3" s="91">
        <f>IFERROR(B3*ROUND(C3,2)*SUM(VLOOKUP(A3,Data!K:M,3,FALSE)/12),0)</f>
        <v>0</v>
      </c>
      <c r="E3" s="78"/>
      <c r="F3" s="64"/>
    </row>
    <row r="4" spans="1:6" x14ac:dyDescent="0.3">
      <c r="A4" s="8"/>
      <c r="B4" s="90" t="str">
        <f>IFERROR(VLOOKUP(A4,Data!K:L,VLOOKUP('Generella inställningar'!$C$5,Data!A:B,2,FALSE),FALSE),"timlönegrupp ej vald")</f>
        <v>timlönegrupp ej vald</v>
      </c>
      <c r="C4" s="59"/>
      <c r="D4" s="91">
        <f>IFERROR(B4*ROUND(C4,2)*SUM(VLOOKUP(A4,Data!K:M,3,FALSE)/12),0)</f>
        <v>0</v>
      </c>
      <c r="E4" s="78"/>
      <c r="F4" s="64"/>
    </row>
    <row r="5" spans="1:6" x14ac:dyDescent="0.3">
      <c r="A5" s="8"/>
      <c r="B5" s="90" t="str">
        <f>IFERROR(VLOOKUP(A5,Data!K:L,VLOOKUP('Generella inställningar'!$C$5,Data!A:B,2,FALSE),FALSE),"timlönegrupp ej vald")</f>
        <v>timlönegrupp ej vald</v>
      </c>
      <c r="C5" s="59"/>
      <c r="D5" s="91">
        <f>IFERROR(B5*ROUND(C5,2)*SUM(VLOOKUP(A5,Data!K:M,3,FALSE)/12),0)</f>
        <v>0</v>
      </c>
      <c r="E5" s="78"/>
      <c r="F5" s="64"/>
    </row>
    <row r="6" spans="1:6" x14ac:dyDescent="0.3">
      <c r="A6" s="8"/>
      <c r="B6" s="90" t="str">
        <f>IFERROR(VLOOKUP(A6,Data!K:L,VLOOKUP('Generella inställningar'!$C$5,Data!A:B,2,FALSE),FALSE),"timlönegrupp ej vald")</f>
        <v>timlönegrupp ej vald</v>
      </c>
      <c r="C6" s="59"/>
      <c r="D6" s="91">
        <f>IFERROR(B6*ROUND(C6,2)*SUM(VLOOKUP(A6,Data!K:M,3,FALSE)/12),0)</f>
        <v>0</v>
      </c>
      <c r="E6" s="78"/>
      <c r="F6" s="64"/>
    </row>
    <row r="7" spans="1:6" x14ac:dyDescent="0.3">
      <c r="A7" s="8"/>
      <c r="B7" s="90" t="str">
        <f>IFERROR(VLOOKUP(A7,Data!K:L,VLOOKUP('Generella inställningar'!$C$5,Data!A:B,2,FALSE),FALSE),"timlönegrupp ej vald")</f>
        <v>timlönegrupp ej vald</v>
      </c>
      <c r="C7" s="59"/>
      <c r="D7" s="91">
        <f>IFERROR(B7*ROUND(C7,2)*SUM(VLOOKUP(A7,Data!K:M,3,FALSE)/12),0)</f>
        <v>0</v>
      </c>
      <c r="E7" s="78"/>
      <c r="F7" s="64"/>
    </row>
    <row r="8" spans="1:6" x14ac:dyDescent="0.3">
      <c r="A8" s="8"/>
      <c r="B8" s="90" t="str">
        <f>IFERROR(VLOOKUP(A8,Data!K:L,VLOOKUP('Generella inställningar'!$C$5,Data!A:B,2,FALSE),FALSE),"timlönegrupp ej vald")</f>
        <v>timlönegrupp ej vald</v>
      </c>
      <c r="C8" s="59"/>
      <c r="D8" s="91">
        <f>IFERROR(B8*ROUND(C8,2)*SUM(VLOOKUP(A8,Data!K:M,3,FALSE)/12),0)</f>
        <v>0</v>
      </c>
      <c r="E8" s="78"/>
      <c r="F8" s="64"/>
    </row>
    <row r="9" spans="1:6" x14ac:dyDescent="0.3">
      <c r="A9" s="8"/>
      <c r="B9" s="90" t="str">
        <f>IFERROR(VLOOKUP(A9,Data!K:L,VLOOKUP('Generella inställningar'!$C$5,Data!A:B,2,FALSE),FALSE),"timlönegrupp ej vald")</f>
        <v>timlönegrupp ej vald</v>
      </c>
      <c r="C9" s="59"/>
      <c r="D9" s="91">
        <f>IFERROR(B9*ROUND(C9,2)*SUM(VLOOKUP(A9,Data!K:M,3,FALSE)/12),0)</f>
        <v>0</v>
      </c>
      <c r="E9" s="78"/>
      <c r="F9" s="64"/>
    </row>
    <row r="10" spans="1:6" x14ac:dyDescent="0.3">
      <c r="A10" s="8"/>
      <c r="B10" s="90" t="str">
        <f>IFERROR(VLOOKUP(A10,Data!K:L,VLOOKUP('Generella inställningar'!$C$5,Data!A:B,2,FALSE),FALSE),"timlönegrupp ej vald")</f>
        <v>timlönegrupp ej vald</v>
      </c>
      <c r="C10" s="59"/>
      <c r="D10" s="91">
        <f>IFERROR(B10*ROUND(C10,2)*SUM(VLOOKUP(A10,Data!K:M,3,FALSE)/12),0)</f>
        <v>0</v>
      </c>
      <c r="E10" s="78"/>
      <c r="F10" s="64"/>
    </row>
    <row r="11" spans="1:6" x14ac:dyDescent="0.3">
      <c r="A11" s="8"/>
      <c r="B11" s="90" t="str">
        <f>IFERROR(VLOOKUP(A11,Data!K:L,VLOOKUP('Generella inställningar'!$C$5,Data!A:B,2,FALSE),FALSE),"timlönegrupp ej vald")</f>
        <v>timlönegrupp ej vald</v>
      </c>
      <c r="C11" s="59"/>
      <c r="D11" s="91">
        <f>IFERROR(B11*ROUND(C11,2)*SUM(VLOOKUP(A11,Data!K:M,3,FALSE)/12),0)</f>
        <v>0</v>
      </c>
      <c r="E11" s="78"/>
      <c r="F11" s="64"/>
    </row>
    <row r="12" spans="1:6" x14ac:dyDescent="0.3">
      <c r="A12" s="8"/>
      <c r="B12" s="90" t="str">
        <f>IFERROR(VLOOKUP(A12,Data!K:L,VLOOKUP('Generella inställningar'!$C$5,Data!A:B,2,FALSE),FALSE),"timlönegrupp ej vald")</f>
        <v>timlönegrupp ej vald</v>
      </c>
      <c r="C12" s="59"/>
      <c r="D12" s="91">
        <f>IFERROR(B12*ROUND(C12,2)*SUM(VLOOKUP(A12,Data!K:M,3,FALSE)/12),0)</f>
        <v>0</v>
      </c>
      <c r="E12" s="78"/>
      <c r="F12" s="64"/>
    </row>
    <row r="13" spans="1:6" x14ac:dyDescent="0.3">
      <c r="A13" s="8"/>
      <c r="B13" s="90" t="str">
        <f>IFERROR(VLOOKUP(A13,Data!K:L,VLOOKUP('Generella inställningar'!$C$5,Data!A:B,2,FALSE),FALSE),"timlönegrupp ej vald")</f>
        <v>timlönegrupp ej vald</v>
      </c>
      <c r="C13" s="59"/>
      <c r="D13" s="91">
        <f>IFERROR(B13*ROUND(C13,2)*SUM(VLOOKUP(A13,Data!K:M,3,FALSE)/12),0)</f>
        <v>0</v>
      </c>
      <c r="E13" s="78"/>
      <c r="F13" s="64"/>
    </row>
    <row r="14" spans="1:6" x14ac:dyDescent="0.3">
      <c r="A14" s="8"/>
      <c r="B14" s="90" t="str">
        <f>IFERROR(VLOOKUP(A14,Data!K:L,VLOOKUP('Generella inställningar'!$C$5,Data!A:B,2,FALSE),FALSE),"timlönegrupp ej vald")</f>
        <v>timlönegrupp ej vald</v>
      </c>
      <c r="C14" s="59"/>
      <c r="D14" s="91">
        <f>IFERROR(B14*ROUND(C14,2)*SUM(VLOOKUP(A14,Data!K:M,3,FALSE)/12),0)</f>
        <v>0</v>
      </c>
      <c r="E14" s="78"/>
      <c r="F14" s="64"/>
    </row>
    <row r="15" spans="1:6" x14ac:dyDescent="0.3">
      <c r="A15" s="8"/>
      <c r="B15" s="90" t="str">
        <f>IFERROR(VLOOKUP(A15,Data!K:L,VLOOKUP('Generella inställningar'!$C$5,Data!A:B,2,FALSE),FALSE),"timlönegrupp ej vald")</f>
        <v>timlönegrupp ej vald</v>
      </c>
      <c r="C15" s="59"/>
      <c r="D15" s="91">
        <f>IFERROR(B15*ROUND(C15,2)*SUM(VLOOKUP(A15,Data!K:M,3,FALSE)/12),0)</f>
        <v>0</v>
      </c>
      <c r="E15" s="78"/>
      <c r="F15" s="64"/>
    </row>
    <row r="16" spans="1:6" x14ac:dyDescent="0.3">
      <c r="A16" s="8"/>
      <c r="B16" s="90" t="str">
        <f>IFERROR(VLOOKUP(A16,Data!K:L,VLOOKUP('Generella inställningar'!$C$5,Data!A:B,2,FALSE),FALSE),"timlönegrupp ej vald")</f>
        <v>timlönegrupp ej vald</v>
      </c>
      <c r="C16" s="59"/>
      <c r="D16" s="91">
        <f>IFERROR(B16*ROUND(C16,2)*SUM(VLOOKUP(A16,Data!K:M,3,FALSE)/12),0)</f>
        <v>0</v>
      </c>
      <c r="E16" s="78"/>
      <c r="F16" s="64"/>
    </row>
    <row r="17" spans="1:6" x14ac:dyDescent="0.3">
      <c r="A17" s="8"/>
      <c r="B17" s="90" t="str">
        <f>IFERROR(VLOOKUP(A17,Data!K:L,VLOOKUP('Generella inställningar'!$C$5,Data!A:B,2,FALSE),FALSE),"timlönegrupp ej vald")</f>
        <v>timlönegrupp ej vald</v>
      </c>
      <c r="C17" s="59"/>
      <c r="D17" s="91">
        <f>IFERROR(B17*ROUND(C17,2)*SUM(VLOOKUP(A17,Data!K:M,3,FALSE)/12),0)</f>
        <v>0</v>
      </c>
      <c r="E17" s="78"/>
      <c r="F17" s="64"/>
    </row>
    <row r="18" spans="1:6" x14ac:dyDescent="0.3">
      <c r="A18" s="8"/>
      <c r="B18" s="90" t="str">
        <f>IFERROR(VLOOKUP(A18,Data!K:L,VLOOKUP('Generella inställningar'!$C$5,Data!A:B,2,FALSE),FALSE),"timlönegrupp ej vald")</f>
        <v>timlönegrupp ej vald</v>
      </c>
      <c r="C18" s="59"/>
      <c r="D18" s="91">
        <f>IFERROR(B18*ROUND(C18,2)*SUM(VLOOKUP(A18,Data!K:M,3,FALSE)/12),0)</f>
        <v>0</v>
      </c>
      <c r="E18" s="78"/>
      <c r="F18" s="64"/>
    </row>
    <row r="19" spans="1:6" x14ac:dyDescent="0.3">
      <c r="A19" s="8"/>
      <c r="B19" s="90" t="str">
        <f>IFERROR(VLOOKUP(A19,Data!K:L,VLOOKUP('Generella inställningar'!$C$5,Data!A:B,2,FALSE),FALSE),"timlönegrupp ej vald")</f>
        <v>timlönegrupp ej vald</v>
      </c>
      <c r="C19" s="59"/>
      <c r="D19" s="91">
        <f>IFERROR(B19*ROUND(C19,2)*SUM(VLOOKUP(A19,Data!K:M,3,FALSE)/12),0)</f>
        <v>0</v>
      </c>
      <c r="E19" s="78"/>
      <c r="F19" s="64"/>
    </row>
    <row r="20" spans="1:6" x14ac:dyDescent="0.3">
      <c r="A20" s="8"/>
      <c r="B20" s="90" t="str">
        <f>IFERROR(VLOOKUP(A20,Data!K:L,VLOOKUP('Generella inställningar'!$C$5,Data!A:B,2,FALSE),FALSE),"timlönegrupp ej vald")</f>
        <v>timlönegrupp ej vald</v>
      </c>
      <c r="C20" s="59"/>
      <c r="D20" s="91">
        <f>IFERROR(B20*ROUND(C20,2)*SUM(VLOOKUP(A20,Data!K:M,3,FALSE)/12),0)</f>
        <v>0</v>
      </c>
      <c r="E20" s="78"/>
      <c r="F20" s="64"/>
    </row>
    <row r="21" spans="1:6" x14ac:dyDescent="0.3">
      <c r="A21" s="8"/>
      <c r="B21" s="90" t="str">
        <f>IFERROR(VLOOKUP(A21,Data!K:L,VLOOKUP('Generella inställningar'!$C$5,Data!A:B,2,FALSE),FALSE),"timlönegrupp ej vald")</f>
        <v>timlönegrupp ej vald</v>
      </c>
      <c r="C21" s="59"/>
      <c r="D21" s="91">
        <f>IFERROR(B21*ROUND(C21,2)*SUM(VLOOKUP(A21,Data!K:M,3,FALSE)/12),0)</f>
        <v>0</v>
      </c>
      <c r="E21" s="78"/>
      <c r="F21" s="64"/>
    </row>
    <row r="22" spans="1:6" x14ac:dyDescent="0.3">
      <c r="A22" s="8"/>
      <c r="B22" s="90" t="str">
        <f>IFERROR(VLOOKUP(A22,Data!K:L,VLOOKUP('Generella inställningar'!$C$5,Data!A:B,2,FALSE),FALSE),"timlönegrupp ej vald")</f>
        <v>timlönegrupp ej vald</v>
      </c>
      <c r="C22" s="59"/>
      <c r="D22" s="91">
        <f>IFERROR(B22*ROUND(C22,2)*SUM(VLOOKUP(A22,Data!K:M,3,FALSE)/12),0)</f>
        <v>0</v>
      </c>
      <c r="E22" s="78"/>
      <c r="F22" s="64"/>
    </row>
    <row r="23" spans="1:6" x14ac:dyDescent="0.3">
      <c r="A23" s="8"/>
      <c r="B23" s="90" t="str">
        <f>IFERROR(VLOOKUP(A23,Data!K:L,VLOOKUP('Generella inställningar'!$C$5,Data!A:B,2,FALSE),FALSE),"timlönegrupp ej vald")</f>
        <v>timlönegrupp ej vald</v>
      </c>
      <c r="C23" s="59"/>
      <c r="D23" s="91">
        <f>IFERROR(B23*ROUND(C23,2)*SUM(VLOOKUP(A23,Data!K:M,3,FALSE)/12),0)</f>
        <v>0</v>
      </c>
      <c r="E23" s="78"/>
      <c r="F23" s="64"/>
    </row>
    <row r="24" spans="1:6" x14ac:dyDescent="0.3">
      <c r="A24" s="8"/>
      <c r="B24" s="90" t="str">
        <f>IFERROR(VLOOKUP(A24,Data!K:L,VLOOKUP('Generella inställningar'!$C$5,Data!A:B,2,FALSE),FALSE),"timlönegrupp ej vald")</f>
        <v>timlönegrupp ej vald</v>
      </c>
      <c r="C24" s="59"/>
      <c r="D24" s="91">
        <f>IFERROR(B24*ROUND(C24,2)*SUM(VLOOKUP(A24,Data!K:M,3,FALSE)/12),0)</f>
        <v>0</v>
      </c>
      <c r="E24" s="78"/>
      <c r="F24" s="64"/>
    </row>
    <row r="25" spans="1:6" x14ac:dyDescent="0.3">
      <c r="A25" s="8"/>
      <c r="B25" s="90" t="str">
        <f>IFERROR(VLOOKUP(A25,Data!K:L,VLOOKUP('Generella inställningar'!$C$5,Data!A:B,2,FALSE),FALSE),"timlönegrupp ej vald")</f>
        <v>timlönegrupp ej vald</v>
      </c>
      <c r="C25" s="59"/>
      <c r="D25" s="91">
        <f>IFERROR(B25*ROUND(C25,2)*SUM(VLOOKUP(A25,Data!K:M,3,FALSE)/12),0)</f>
        <v>0</v>
      </c>
      <c r="E25" s="78"/>
      <c r="F25" s="64"/>
    </row>
    <row r="26" spans="1:6" x14ac:dyDescent="0.3">
      <c r="A26" s="8"/>
      <c r="B26" s="90" t="str">
        <f>IFERROR(VLOOKUP(A26,Data!K:L,VLOOKUP('Generella inställningar'!$C$5,Data!A:B,2,FALSE),FALSE),"timlönegrupp ej vald")</f>
        <v>timlönegrupp ej vald</v>
      </c>
      <c r="C26" s="59"/>
      <c r="D26" s="91">
        <f>IFERROR(B26*ROUND(C26,2)*SUM(VLOOKUP(A26,Data!K:M,3,FALSE)/12),0)</f>
        <v>0</v>
      </c>
      <c r="E26" s="78"/>
      <c r="F26" s="6"/>
    </row>
    <row r="27" spans="1:6" ht="15.75" customHeight="1" x14ac:dyDescent="0.3">
      <c r="A27" s="8"/>
      <c r="B27" s="90" t="str">
        <f>IFERROR(VLOOKUP(A27,Data!K:L,VLOOKUP('Generella inställningar'!$C$5,Data!A:B,2,FALSE),FALSE),"timlönegrupp ej vald")</f>
        <v>timlönegrupp ej vald</v>
      </c>
      <c r="C27" s="59"/>
      <c r="D27" s="91">
        <f>IFERROR(B27*ROUND(C27,2)*SUM(VLOOKUP(A27,Data!K:M,3,FALSE)/12),0)</f>
        <v>0</v>
      </c>
      <c r="E27" s="78"/>
      <c r="F27" s="6"/>
    </row>
    <row r="28" spans="1:6" x14ac:dyDescent="0.3">
      <c r="A28" s="8"/>
      <c r="B28" s="90" t="str">
        <f>IFERROR(VLOOKUP(A28,Data!K:L,VLOOKUP('Generella inställningar'!$C$5,Data!A:B,2,FALSE),FALSE),"timlönegrupp ej vald")</f>
        <v>timlönegrupp ej vald</v>
      </c>
      <c r="C28" s="59"/>
      <c r="D28" s="91">
        <f>IFERROR(B28*ROUND(C28,2)*SUM(VLOOKUP(A28,Data!K:M,3,FALSE)/12),0)</f>
        <v>0</v>
      </c>
      <c r="E28" s="78"/>
      <c r="F28" s="6"/>
    </row>
    <row r="29" spans="1:6" ht="15" customHeight="1" x14ac:dyDescent="0.3">
      <c r="A29" s="8"/>
      <c r="B29" s="90" t="str">
        <f>IFERROR(VLOOKUP(A29,Data!K:L,VLOOKUP('Generella inställningar'!$C$5,Data!A:B,2,FALSE),FALSE),"timlönegrupp ej vald")</f>
        <v>timlönegrupp ej vald</v>
      </c>
      <c r="C29" s="59"/>
      <c r="D29" s="91">
        <f>IFERROR(B29*ROUND(C29,2)*SUM(VLOOKUP(A29,Data!K:M,3,FALSE)/12),0)</f>
        <v>0</v>
      </c>
      <c r="E29" s="78"/>
      <c r="F29" s="6"/>
    </row>
    <row r="30" spans="1:6" x14ac:dyDescent="0.3">
      <c r="A30" s="8"/>
      <c r="B30" s="90" t="str">
        <f>IFERROR(VLOOKUP(A30,Data!K:L,VLOOKUP('Generella inställningar'!$C$5,Data!A:B,2,FALSE),FALSE),"timlönegrupp ej vald")</f>
        <v>timlönegrupp ej vald</v>
      </c>
      <c r="C30" s="59"/>
      <c r="D30" s="91">
        <f>IFERROR(B30*ROUND(C30,2)*SUM(VLOOKUP(A30,Data!K:M,3,FALSE)/12),0)</f>
        <v>0</v>
      </c>
      <c r="E30" s="78"/>
      <c r="F30" s="6"/>
    </row>
    <row r="31" spans="1:6" x14ac:dyDescent="0.3">
      <c r="A31" s="8"/>
      <c r="B31" s="90" t="str">
        <f>IFERROR(VLOOKUP(A31,Data!K:L,VLOOKUP('Generella inställningar'!$C$5,Data!A:B,2,FALSE),FALSE),"timlönegrupp ej vald")</f>
        <v>timlönegrupp ej vald</v>
      </c>
      <c r="C31" s="59"/>
      <c r="D31" s="91">
        <f>IFERROR(B31*ROUND(C31,2)*SUM(VLOOKUP(A31,Data!K:M,3,FALSE)/12),0)</f>
        <v>0</v>
      </c>
      <c r="E31" s="78"/>
      <c r="F31" s="9"/>
    </row>
    <row r="32" spans="1:6" x14ac:dyDescent="0.3">
      <c r="A32" s="8"/>
      <c r="B32" s="90" t="str">
        <f>IFERROR(VLOOKUP(A32,Data!K:L,VLOOKUP('Generella inställningar'!$C$5,Data!A:B,2,FALSE),FALSE),"timlönegrupp ej vald")</f>
        <v>timlönegrupp ej vald</v>
      </c>
      <c r="C32" s="59"/>
      <c r="D32" s="91">
        <f>IFERROR(B32*ROUND(C32,2)*SUM(VLOOKUP(A32,Data!K:M,3,FALSE)/12),0)</f>
        <v>0</v>
      </c>
      <c r="E32" s="78"/>
      <c r="F32" s="6"/>
    </row>
    <row r="33" spans="1:6" x14ac:dyDescent="0.3">
      <c r="A33" s="8"/>
      <c r="B33" s="90" t="str">
        <f>IFERROR(VLOOKUP(A33,Data!K:L,VLOOKUP('Generella inställningar'!$C$5,Data!A:B,2,FALSE),FALSE),"timlönegrupp ej vald")</f>
        <v>timlönegrupp ej vald</v>
      </c>
      <c r="C33" s="59"/>
      <c r="D33" s="91">
        <f>IFERROR(B33*ROUND(C33,2)*SUM(VLOOKUP(A33,Data!K:M,3,FALSE)/12),0)</f>
        <v>0</v>
      </c>
      <c r="E33" s="78"/>
      <c r="F33" s="6"/>
    </row>
    <row r="34" spans="1:6" x14ac:dyDescent="0.3">
      <c r="A34" s="141" t="s">
        <v>131</v>
      </c>
      <c r="B34" s="142"/>
      <c r="C34" s="143"/>
      <c r="D34" s="92">
        <f>SUM(D3:D33)</f>
        <v>0</v>
      </c>
      <c r="E34" s="93"/>
      <c r="F34" s="6"/>
    </row>
    <row r="36" spans="1:6" ht="15" thickBot="1" x14ac:dyDescent="0.35">
      <c r="A36" s="13" t="s">
        <v>37</v>
      </c>
      <c r="B36" s="14"/>
      <c r="C36" s="14"/>
      <c r="D36" s="15">
        <f>D34</f>
        <v>0</v>
      </c>
      <c r="E36" s="33"/>
    </row>
    <row r="38" spans="1:6" x14ac:dyDescent="0.3">
      <c r="E38" s="63" t="s">
        <v>86</v>
      </c>
    </row>
    <row r="40" spans="1:6" x14ac:dyDescent="0.3">
      <c r="A40" s="140"/>
      <c r="B40" s="140"/>
      <c r="C40" s="140"/>
      <c r="D40" s="140"/>
      <c r="E40" s="140"/>
    </row>
  </sheetData>
  <sheetProtection algorithmName="SHA-512" hashValue="i+xxfFkdsUdzjzrc7PVTPkDtA75fPAvkfwtoeUS07XYXOVq0clGOEho98d/Pa3cIGwFkKVd2aNO6r98GU4aX/A==" saltValue="I/EUnPu77prLZiTxEVk97A==" spinCount="100000" sheet="1" objects="1" scenarios="1" formatColumns="0" formatRows="0"/>
  <mergeCells count="3">
    <mergeCell ref="A1:E1"/>
    <mergeCell ref="A34:C34"/>
    <mergeCell ref="A40:E40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33" xr:uid="{00000000-0002-0000-0300-000000000000}">
      <formula1>INDIRECT(TimloneGruppNamn)</formula1>
    </dataValidation>
  </dataValidations>
  <pageMargins left="0.75" right="0.75" top="1" bottom="1" header="0.5" footer="0.5"/>
  <pageSetup paperSize="9" scale="47" orientation="landscape" horizontalDpi="4294967292" verticalDpi="4294967292" r:id="rId1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E5" sqref="E5"/>
    </sheetView>
  </sheetViews>
  <sheetFormatPr defaultColWidth="8.77734375" defaultRowHeight="14.4" x14ac:dyDescent="0.3"/>
  <cols>
    <col min="1" max="1" width="47.21875" style="7" bestFit="1" customWidth="1"/>
    <col min="2" max="2" width="26.44140625" style="7" bestFit="1" customWidth="1"/>
    <col min="3" max="3" width="23.21875" style="7" bestFit="1" customWidth="1"/>
    <col min="4" max="4" width="8.77734375" style="7" bestFit="1" customWidth="1"/>
    <col min="5" max="5" width="9" style="7" bestFit="1" customWidth="1"/>
    <col min="6" max="6" width="12.77734375" style="7" customWidth="1"/>
    <col min="7" max="7" width="26.77734375" style="7" customWidth="1"/>
    <col min="8" max="16384" width="8.77734375" style="7"/>
  </cols>
  <sheetData>
    <row r="1" spans="1:9" x14ac:dyDescent="0.3">
      <c r="A1" s="144" t="s">
        <v>65</v>
      </c>
      <c r="B1" s="144"/>
      <c r="C1" s="144"/>
      <c r="D1" s="144"/>
      <c r="E1" s="144"/>
      <c r="F1" s="144"/>
      <c r="G1" s="144"/>
    </row>
    <row r="2" spans="1:9" x14ac:dyDescent="0.3">
      <c r="A2" s="94" t="s">
        <v>52</v>
      </c>
      <c r="B2" s="94" t="s">
        <v>39</v>
      </c>
      <c r="C2" s="94" t="s">
        <v>38</v>
      </c>
      <c r="D2" s="94" t="s">
        <v>53</v>
      </c>
      <c r="E2" s="94" t="s">
        <v>29</v>
      </c>
      <c r="F2" s="95" t="s">
        <v>0</v>
      </c>
      <c r="G2" s="94" t="s">
        <v>40</v>
      </c>
      <c r="H2" s="19"/>
      <c r="I2" s="20"/>
    </row>
    <row r="3" spans="1:9" x14ac:dyDescent="0.3">
      <c r="A3" s="52"/>
      <c r="B3" s="53"/>
      <c r="C3" s="54"/>
      <c r="D3" s="54"/>
      <c r="E3" s="55"/>
      <c r="F3" s="97">
        <f>B3*C3*SUM(1+D3)*E3</f>
        <v>0</v>
      </c>
      <c r="G3" s="32"/>
      <c r="H3" s="19"/>
      <c r="I3" s="20"/>
    </row>
    <row r="4" spans="1:9" x14ac:dyDescent="0.3">
      <c r="A4" s="52"/>
      <c r="B4" s="53"/>
      <c r="C4" s="54"/>
      <c r="D4" s="54"/>
      <c r="E4" s="55"/>
      <c r="F4" s="97">
        <f t="shared" ref="F4:F8" si="0">B4*C4*SUM(1+D4)*E4</f>
        <v>0</v>
      </c>
      <c r="G4" s="32"/>
      <c r="H4" s="19"/>
      <c r="I4" s="20"/>
    </row>
    <row r="5" spans="1:9" x14ac:dyDescent="0.3">
      <c r="A5" s="52"/>
      <c r="B5" s="53"/>
      <c r="C5" s="54"/>
      <c r="D5" s="54"/>
      <c r="E5" s="55"/>
      <c r="F5" s="97">
        <f t="shared" si="0"/>
        <v>0</v>
      </c>
      <c r="G5" s="32"/>
      <c r="H5" s="19"/>
      <c r="I5" s="20"/>
    </row>
    <row r="6" spans="1:9" x14ac:dyDescent="0.3">
      <c r="A6" s="52"/>
      <c r="B6" s="53"/>
      <c r="C6" s="54"/>
      <c r="D6" s="54"/>
      <c r="E6" s="55"/>
      <c r="F6" s="97">
        <f t="shared" si="0"/>
        <v>0</v>
      </c>
      <c r="G6" s="32"/>
      <c r="H6" s="19"/>
      <c r="I6" s="20"/>
    </row>
    <row r="7" spans="1:9" x14ac:dyDescent="0.3">
      <c r="A7" s="52"/>
      <c r="B7" s="53"/>
      <c r="C7" s="54"/>
      <c r="D7" s="54"/>
      <c r="E7" s="55"/>
      <c r="F7" s="97">
        <f t="shared" si="0"/>
        <v>0</v>
      </c>
      <c r="G7" s="32"/>
      <c r="H7" s="19"/>
      <c r="I7" s="20"/>
    </row>
    <row r="8" spans="1:9" x14ac:dyDescent="0.3">
      <c r="A8" s="52"/>
      <c r="B8" s="53"/>
      <c r="C8" s="54"/>
      <c r="D8" s="54"/>
      <c r="E8" s="55"/>
      <c r="F8" s="97">
        <f t="shared" si="0"/>
        <v>0</v>
      </c>
      <c r="G8" s="32"/>
      <c r="H8" s="19"/>
      <c r="I8" s="20"/>
    </row>
    <row r="9" spans="1:9" x14ac:dyDescent="0.3">
      <c r="A9" s="94" t="s">
        <v>47</v>
      </c>
      <c r="B9" s="94" t="s">
        <v>43</v>
      </c>
      <c r="C9" s="94" t="s">
        <v>43</v>
      </c>
      <c r="D9" s="94" t="s">
        <v>36</v>
      </c>
      <c r="E9" s="94" t="s">
        <v>18</v>
      </c>
      <c r="F9" s="94" t="s">
        <v>0</v>
      </c>
      <c r="G9" s="94" t="s">
        <v>40</v>
      </c>
      <c r="H9" s="19"/>
      <c r="I9" s="20"/>
    </row>
    <row r="10" spans="1:9" x14ac:dyDescent="0.3">
      <c r="A10" s="10"/>
      <c r="B10" s="97"/>
      <c r="C10" s="97"/>
      <c r="D10" s="56"/>
      <c r="E10" s="56"/>
      <c r="F10" s="97">
        <f>D10*E10</f>
        <v>0</v>
      </c>
      <c r="G10" s="32"/>
      <c r="H10" s="19"/>
      <c r="I10" s="20"/>
    </row>
    <row r="11" spans="1:9" x14ac:dyDescent="0.3">
      <c r="A11" s="10"/>
      <c r="B11" s="97"/>
      <c r="C11" s="97"/>
      <c r="D11" s="56"/>
      <c r="E11" s="56"/>
      <c r="F11" s="97">
        <f t="shared" ref="F11:F21" si="1">D11*E11</f>
        <v>0</v>
      </c>
      <c r="G11" s="32"/>
      <c r="H11" s="19"/>
      <c r="I11" s="20"/>
    </row>
    <row r="12" spans="1:9" x14ac:dyDescent="0.3">
      <c r="A12" s="10"/>
      <c r="B12" s="97"/>
      <c r="C12" s="97"/>
      <c r="D12" s="56"/>
      <c r="E12" s="56"/>
      <c r="F12" s="97">
        <f t="shared" si="1"/>
        <v>0</v>
      </c>
      <c r="G12" s="32"/>
      <c r="H12" s="19"/>
      <c r="I12" s="20"/>
    </row>
    <row r="13" spans="1:9" x14ac:dyDescent="0.3">
      <c r="A13" s="10"/>
      <c r="B13" s="97"/>
      <c r="C13" s="97"/>
      <c r="D13" s="56"/>
      <c r="E13" s="56"/>
      <c r="F13" s="97">
        <f t="shared" si="1"/>
        <v>0</v>
      </c>
      <c r="G13" s="32"/>
      <c r="H13" s="19"/>
      <c r="I13" s="20"/>
    </row>
    <row r="14" spans="1:9" x14ac:dyDescent="0.3">
      <c r="A14" s="10"/>
      <c r="B14" s="97"/>
      <c r="C14" s="97"/>
      <c r="D14" s="56"/>
      <c r="E14" s="56"/>
      <c r="F14" s="97">
        <f t="shared" si="1"/>
        <v>0</v>
      </c>
      <c r="G14" s="32"/>
      <c r="H14" s="19"/>
      <c r="I14" s="20"/>
    </row>
    <row r="15" spans="1:9" x14ac:dyDescent="0.3">
      <c r="A15" s="10"/>
      <c r="B15" s="97"/>
      <c r="C15" s="97"/>
      <c r="D15" s="56"/>
      <c r="E15" s="56"/>
      <c r="F15" s="97">
        <f t="shared" si="1"/>
        <v>0</v>
      </c>
      <c r="G15" s="32"/>
      <c r="H15" s="19"/>
      <c r="I15" s="20"/>
    </row>
    <row r="16" spans="1:9" x14ac:dyDescent="0.3">
      <c r="A16" s="10"/>
      <c r="B16" s="97"/>
      <c r="C16" s="97"/>
      <c r="D16" s="56"/>
      <c r="E16" s="56"/>
      <c r="F16" s="97">
        <f t="shared" si="1"/>
        <v>0</v>
      </c>
      <c r="G16" s="32"/>
      <c r="H16" s="20"/>
      <c r="I16" s="20"/>
    </row>
    <row r="17" spans="1:9" x14ac:dyDescent="0.3">
      <c r="A17" s="10"/>
      <c r="B17" s="97"/>
      <c r="C17" s="97"/>
      <c r="D17" s="56"/>
      <c r="E17" s="56"/>
      <c r="F17" s="97">
        <f t="shared" si="1"/>
        <v>0</v>
      </c>
      <c r="G17" s="32"/>
      <c r="H17" s="21"/>
      <c r="I17" s="20"/>
    </row>
    <row r="18" spans="1:9" x14ac:dyDescent="0.3">
      <c r="A18" s="10"/>
      <c r="B18" s="97"/>
      <c r="C18" s="97"/>
      <c r="D18" s="56"/>
      <c r="E18" s="56"/>
      <c r="F18" s="97">
        <f t="shared" si="1"/>
        <v>0</v>
      </c>
      <c r="G18" s="32"/>
      <c r="H18" s="19"/>
      <c r="I18" s="20"/>
    </row>
    <row r="19" spans="1:9" x14ac:dyDescent="0.3">
      <c r="A19" s="10"/>
      <c r="B19" s="97"/>
      <c r="C19" s="97"/>
      <c r="D19" s="56"/>
      <c r="E19" s="56"/>
      <c r="F19" s="97">
        <f t="shared" si="1"/>
        <v>0</v>
      </c>
      <c r="G19" s="32"/>
      <c r="H19" s="19"/>
      <c r="I19" s="20"/>
    </row>
    <row r="20" spans="1:9" x14ac:dyDescent="0.3">
      <c r="A20" s="10"/>
      <c r="B20" s="97"/>
      <c r="C20" s="97"/>
      <c r="D20" s="56"/>
      <c r="E20" s="56"/>
      <c r="F20" s="97">
        <f t="shared" si="1"/>
        <v>0</v>
      </c>
      <c r="G20" s="32"/>
      <c r="H20" s="19"/>
      <c r="I20" s="20"/>
    </row>
    <row r="21" spans="1:9" x14ac:dyDescent="0.3">
      <c r="A21" s="10"/>
      <c r="B21" s="97"/>
      <c r="C21" s="97"/>
      <c r="D21" s="56"/>
      <c r="E21" s="56"/>
      <c r="F21" s="97">
        <f t="shared" si="1"/>
        <v>0</v>
      </c>
      <c r="G21" s="32"/>
      <c r="H21" s="19"/>
      <c r="I21" s="20"/>
    </row>
    <row r="22" spans="1:9" x14ac:dyDescent="0.3">
      <c r="A22" s="10" t="s">
        <v>123</v>
      </c>
      <c r="B22" s="98">
        <v>0.2</v>
      </c>
      <c r="C22" s="97"/>
      <c r="D22" s="56"/>
      <c r="E22" s="56"/>
      <c r="F22" s="99">
        <f>IFERROR(SUM(F3:F8)*B22,0)</f>
        <v>0</v>
      </c>
      <c r="G22" s="32"/>
      <c r="H22" s="19"/>
      <c r="I22" s="20"/>
    </row>
    <row r="24" spans="1:9" ht="15" thickBot="1" x14ac:dyDescent="0.35">
      <c r="A24" s="13" t="s">
        <v>37</v>
      </c>
      <c r="B24" s="14"/>
      <c r="C24" s="14"/>
      <c r="D24" s="18"/>
      <c r="E24" s="16"/>
      <c r="F24" s="22">
        <f>SUM(F3:F22)</f>
        <v>0</v>
      </c>
      <c r="G24" s="16"/>
    </row>
    <row r="26" spans="1:9" x14ac:dyDescent="0.3">
      <c r="G26" s="63" t="s">
        <v>85</v>
      </c>
    </row>
    <row r="30" spans="1:9" x14ac:dyDescent="0.3">
      <c r="F30" s="72">
        <f>Data!O2</f>
        <v>0.15</v>
      </c>
    </row>
  </sheetData>
  <sheetProtection algorithmName="SHA-512" hashValue="O47UhQD0bvJAqtdTvwfZrBvVriAl1gldZz/x3Chp+5rv+TW0HDoFXfQD2jSY6qIaZziSVCV9PAqI2N3k6GvW4g==" saltValue="XfYTHNvjMWmUQsOq6yR4UQ==" spinCount="100000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36"/>
  <sheetViews>
    <sheetView workbookViewId="0">
      <selection activeCell="E3" sqref="E3"/>
    </sheetView>
  </sheetViews>
  <sheetFormatPr defaultColWidth="8.77734375" defaultRowHeight="14.4" x14ac:dyDescent="0.3"/>
  <cols>
    <col min="1" max="1" width="31.5546875" style="7" customWidth="1"/>
    <col min="2" max="2" width="10.44140625" style="7" bestFit="1" customWidth="1"/>
    <col min="3" max="3" width="45.44140625" style="7" customWidth="1"/>
    <col min="4" max="4" width="19.77734375" style="17" bestFit="1" customWidth="1"/>
    <col min="5" max="5" width="9.77734375" style="17" customWidth="1"/>
    <col min="6" max="6" width="11" style="17" customWidth="1"/>
    <col min="7" max="7" width="11.77734375" style="7" bestFit="1" customWidth="1"/>
    <col min="8" max="8" width="38.77734375" style="12" customWidth="1"/>
    <col min="9" max="9" width="28.44140625" style="12" customWidth="1"/>
    <col min="10" max="10" width="47.21875" style="7" bestFit="1" customWidth="1"/>
    <col min="11" max="11" width="25.44140625" style="7" customWidth="1"/>
    <col min="12" max="12" width="39.77734375" style="7" bestFit="1" customWidth="1"/>
    <col min="13" max="13" width="24.77734375" style="7" bestFit="1" customWidth="1"/>
    <col min="14" max="14" width="8.77734375" style="7"/>
    <col min="15" max="15" width="38.44140625" style="7" bestFit="1" customWidth="1"/>
    <col min="16" max="16" width="24" style="7" bestFit="1" customWidth="1"/>
    <col min="17" max="17" width="32" style="7" bestFit="1" customWidth="1"/>
    <col min="18" max="18" width="8.77734375" style="7"/>
    <col min="19" max="19" width="13.44140625" style="7" bestFit="1" customWidth="1"/>
    <col min="20" max="20" width="10.21875" style="7" bestFit="1" customWidth="1"/>
    <col min="21" max="21" width="14.77734375" style="7" bestFit="1" customWidth="1"/>
    <col min="22" max="16384" width="8.77734375" style="7"/>
  </cols>
  <sheetData>
    <row r="1" spans="1:9" x14ac:dyDescent="0.3">
      <c r="A1" s="140" t="s">
        <v>3</v>
      </c>
      <c r="B1" s="140"/>
      <c r="C1" s="140"/>
      <c r="D1" s="140"/>
      <c r="E1" s="140"/>
      <c r="F1" s="140"/>
      <c r="G1" s="140"/>
      <c r="H1" s="140"/>
    </row>
    <row r="2" spans="1:9" ht="42.75" customHeight="1" x14ac:dyDescent="0.3">
      <c r="A2" s="100" t="s">
        <v>62</v>
      </c>
      <c r="B2" s="94" t="s">
        <v>46</v>
      </c>
      <c r="C2" s="94" t="s">
        <v>49</v>
      </c>
      <c r="D2" s="94" t="s">
        <v>34</v>
      </c>
      <c r="E2" s="100" t="s">
        <v>75</v>
      </c>
      <c r="F2" s="100" t="s">
        <v>78</v>
      </c>
      <c r="G2" s="94" t="s">
        <v>0</v>
      </c>
      <c r="H2" s="94" t="s">
        <v>40</v>
      </c>
      <c r="I2" s="6"/>
    </row>
    <row r="3" spans="1:9" x14ac:dyDescent="0.3">
      <c r="A3" s="10"/>
      <c r="B3" s="11"/>
      <c r="C3" s="8"/>
      <c r="D3" s="101" t="str">
        <f>IFERROR(VLOOKUP(C3,Data!K:L,VLOOKUP('Generella inställningar'!$C$5,Data!A:B,2,FALSE),FALSE),"timlönegrupp ej vald")</f>
        <v>timlönegrupp ej vald</v>
      </c>
      <c r="E3" s="73"/>
      <c r="F3" s="59"/>
      <c r="G3" s="102">
        <f>IFERROR(E3*D3*ROUND(F3,2)*SUM(VLOOKUP(C3,Data!K:M,3,FALSE)/12),0)</f>
        <v>0</v>
      </c>
      <c r="H3" s="32"/>
      <c r="I3" s="6"/>
    </row>
    <row r="4" spans="1:9" x14ac:dyDescent="0.3">
      <c r="A4" s="10"/>
      <c r="B4" s="11"/>
      <c r="C4" s="8"/>
      <c r="D4" s="101" t="str">
        <f>IFERROR(VLOOKUP(C4,Data!K:L,VLOOKUP('Generella inställningar'!$C$5,Data!A:B,2,FALSE),FALSE),"timlönegrupp ej vald")</f>
        <v>timlönegrupp ej vald</v>
      </c>
      <c r="E4" s="73"/>
      <c r="F4" s="59"/>
      <c r="G4" s="102">
        <f>IFERROR(E4*D4*ROUND(F4,2)*SUM(VLOOKUP(C4,Data!K:M,3,FALSE)/12),0)</f>
        <v>0</v>
      </c>
      <c r="H4" s="32"/>
      <c r="I4" s="6"/>
    </row>
    <row r="5" spans="1:9" ht="15.75" customHeight="1" x14ac:dyDescent="0.3">
      <c r="A5" s="10"/>
      <c r="B5" s="11"/>
      <c r="C5" s="8"/>
      <c r="D5" s="101" t="str">
        <f>IFERROR(VLOOKUP(C5,Data!K:L,VLOOKUP('Generella inställningar'!$C$5,Data!A:B,2,FALSE),FALSE),"timlönegrupp ej vald")</f>
        <v>timlönegrupp ej vald</v>
      </c>
      <c r="E5" s="73"/>
      <c r="F5" s="59"/>
      <c r="G5" s="102">
        <f>IFERROR(E5*D5*ROUND(F5,2)*SUM(VLOOKUP(C5,Data!K:M,3,FALSE)/12),0)</f>
        <v>0</v>
      </c>
      <c r="H5" s="32"/>
      <c r="I5" s="6"/>
    </row>
    <row r="6" spans="1:9" x14ac:dyDescent="0.3">
      <c r="A6" s="10"/>
      <c r="B6" s="11"/>
      <c r="C6" s="8"/>
      <c r="D6" s="101" t="str">
        <f>IFERROR(VLOOKUP(C6,Data!K:L,VLOOKUP('Generella inställningar'!$C$5,Data!A:B,2,FALSE),FALSE),"timlönegrupp ej vald")</f>
        <v>timlönegrupp ej vald</v>
      </c>
      <c r="E6" s="73"/>
      <c r="F6" s="59"/>
      <c r="G6" s="102">
        <f>IFERROR(E6*D6*ROUND(F6,2)*SUM(VLOOKUP(C6,Data!K:M,3,FALSE)/12),0)</f>
        <v>0</v>
      </c>
      <c r="H6" s="32"/>
      <c r="I6" s="6"/>
    </row>
    <row r="7" spans="1:9" ht="15" customHeight="1" x14ac:dyDescent="0.3">
      <c r="A7" s="10"/>
      <c r="B7" s="11"/>
      <c r="C7" s="8"/>
      <c r="D7" s="101" t="str">
        <f>IFERROR(VLOOKUP(C7,Data!K:L,VLOOKUP('Generella inställningar'!$C$5,Data!A:B,2,FALSE),FALSE),"timlönegrupp ej vald")</f>
        <v>timlönegrupp ej vald</v>
      </c>
      <c r="E7" s="73"/>
      <c r="F7" s="59"/>
      <c r="G7" s="102">
        <f>IFERROR(E7*D7*ROUND(F7,2)*SUM(VLOOKUP(C7,Data!K:M,3,FALSE)/12),0)</f>
        <v>0</v>
      </c>
      <c r="H7" s="32"/>
      <c r="I7" s="6"/>
    </row>
    <row r="8" spans="1:9" ht="15" customHeight="1" x14ac:dyDescent="0.3">
      <c r="A8" s="10"/>
      <c r="B8" s="11"/>
      <c r="C8" s="8"/>
      <c r="D8" s="101" t="str">
        <f>IFERROR(VLOOKUP(C8,Data!K:L,VLOOKUP('Generella inställningar'!$C$5,Data!A:B,2,FALSE),FALSE),"timlönegrupp ej vald")</f>
        <v>timlönegrupp ej vald</v>
      </c>
      <c r="E8" s="73"/>
      <c r="F8" s="59"/>
      <c r="G8" s="102">
        <f>IFERROR(E8*D8*ROUND(F8,2)*SUM(VLOOKUP(C8,Data!K:M,3,FALSE)/12),0)</f>
        <v>0</v>
      </c>
      <c r="H8" s="32"/>
      <c r="I8" s="6"/>
    </row>
    <row r="9" spans="1:9" ht="15" customHeight="1" x14ac:dyDescent="0.3">
      <c r="A9" s="10"/>
      <c r="B9" s="11"/>
      <c r="C9" s="8"/>
      <c r="D9" s="101" t="str">
        <f>IFERROR(VLOOKUP(C9,Data!K:L,VLOOKUP('Generella inställningar'!$C$5,Data!A:B,2,FALSE),FALSE),"timlönegrupp ej vald")</f>
        <v>timlönegrupp ej vald</v>
      </c>
      <c r="E9" s="73"/>
      <c r="F9" s="59"/>
      <c r="G9" s="102">
        <f>IFERROR(E9*D9*ROUND(F9,2)*SUM(VLOOKUP(C9,Data!K:M,3,FALSE)/12),0)</f>
        <v>0</v>
      </c>
      <c r="H9" s="32"/>
      <c r="I9" s="6"/>
    </row>
    <row r="10" spans="1:9" ht="15" customHeight="1" x14ac:dyDescent="0.3">
      <c r="A10" s="10"/>
      <c r="B10" s="11"/>
      <c r="C10" s="8"/>
      <c r="D10" s="101" t="str">
        <f>IFERROR(VLOOKUP(C10,Data!K:L,VLOOKUP('Generella inställningar'!$C$5,Data!A:B,2,FALSE),FALSE),"timlönegrupp ej vald")</f>
        <v>timlönegrupp ej vald</v>
      </c>
      <c r="E10" s="73"/>
      <c r="F10" s="59"/>
      <c r="G10" s="102">
        <f>IFERROR(E10*D10*ROUND(F10,2)*SUM(VLOOKUP(C10,Data!K:M,3,FALSE)/12),0)</f>
        <v>0</v>
      </c>
      <c r="H10" s="32"/>
      <c r="I10" s="6"/>
    </row>
    <row r="11" spans="1:9" ht="15" customHeight="1" x14ac:dyDescent="0.3">
      <c r="A11" s="10"/>
      <c r="B11" s="11"/>
      <c r="C11" s="8"/>
      <c r="D11" s="101" t="str">
        <f>IFERROR(VLOOKUP(C11,Data!K:L,VLOOKUP('Generella inställningar'!$C$5,Data!A:B,2,FALSE),FALSE),"timlönegrupp ej vald")</f>
        <v>timlönegrupp ej vald</v>
      </c>
      <c r="E11" s="73"/>
      <c r="F11" s="59"/>
      <c r="G11" s="102">
        <f>IFERROR(E11*D11*ROUND(F11,2)*SUM(VLOOKUP(C11,Data!K:M,3,FALSE)/12),0)</f>
        <v>0</v>
      </c>
      <c r="H11" s="32"/>
      <c r="I11" s="6"/>
    </row>
    <row r="12" spans="1:9" ht="15" customHeight="1" x14ac:dyDescent="0.3">
      <c r="A12" s="10"/>
      <c r="B12" s="11"/>
      <c r="C12" s="8"/>
      <c r="D12" s="101" t="str">
        <f>IFERROR(VLOOKUP(C12,Data!K:L,VLOOKUP('Generella inställningar'!$C$5,Data!A:B,2,FALSE),FALSE),"timlönegrupp ej vald")</f>
        <v>timlönegrupp ej vald</v>
      </c>
      <c r="E12" s="73"/>
      <c r="F12" s="59"/>
      <c r="G12" s="102">
        <f>IFERROR(E12*D12*ROUND(F12,2)*SUM(VLOOKUP(C12,Data!K:M,3,FALSE)/12),0)</f>
        <v>0</v>
      </c>
      <c r="H12" s="32"/>
      <c r="I12" s="6"/>
    </row>
    <row r="13" spans="1:9" ht="15" customHeight="1" x14ac:dyDescent="0.3">
      <c r="A13" s="10"/>
      <c r="B13" s="11"/>
      <c r="C13" s="8"/>
      <c r="D13" s="101" t="str">
        <f>IFERROR(VLOOKUP(C13,Data!K:L,VLOOKUP('Generella inställningar'!$C$5,Data!A:B,2,FALSE),FALSE),"timlönegrupp ej vald")</f>
        <v>timlönegrupp ej vald</v>
      </c>
      <c r="E13" s="73"/>
      <c r="F13" s="59"/>
      <c r="G13" s="102">
        <f>IFERROR(E13*D13*ROUND(F13,2)*SUM(VLOOKUP(C13,Data!K:M,3,FALSE)/12),0)</f>
        <v>0</v>
      </c>
      <c r="H13" s="32"/>
      <c r="I13" s="6"/>
    </row>
    <row r="14" spans="1:9" ht="15" customHeight="1" x14ac:dyDescent="0.3">
      <c r="A14" s="10"/>
      <c r="B14" s="11"/>
      <c r="C14" s="8"/>
      <c r="D14" s="101" t="str">
        <f>IFERROR(VLOOKUP(C14,Data!K:L,VLOOKUP('Generella inställningar'!$C$5,Data!A:B,2,FALSE),FALSE),"timlönegrupp ej vald")</f>
        <v>timlönegrupp ej vald</v>
      </c>
      <c r="E14" s="73"/>
      <c r="F14" s="59"/>
      <c r="G14" s="102">
        <f>IFERROR(E14*D14*ROUND(F14,2)*SUM(VLOOKUP(C14,Data!K:M,3,FALSE)/12),0)</f>
        <v>0</v>
      </c>
      <c r="H14" s="32"/>
      <c r="I14" s="6"/>
    </row>
    <row r="15" spans="1:9" ht="15" customHeight="1" x14ac:dyDescent="0.3">
      <c r="A15" s="10"/>
      <c r="B15" s="11"/>
      <c r="C15" s="8"/>
      <c r="D15" s="101" t="str">
        <f>IFERROR(VLOOKUP(C15,Data!K:L,VLOOKUP('Generella inställningar'!$C$5,Data!A:B,2,FALSE),FALSE),"timlönegrupp ej vald")</f>
        <v>timlönegrupp ej vald</v>
      </c>
      <c r="E15" s="73"/>
      <c r="F15" s="59"/>
      <c r="G15" s="102">
        <f>IFERROR(E15*D15*ROUND(F15,2)*SUM(VLOOKUP(C15,Data!K:M,3,FALSE)/12),0)</f>
        <v>0</v>
      </c>
      <c r="H15" s="32"/>
      <c r="I15" s="6"/>
    </row>
    <row r="16" spans="1:9" ht="15" customHeight="1" x14ac:dyDescent="0.3">
      <c r="A16" s="10"/>
      <c r="B16" s="11"/>
      <c r="C16" s="8"/>
      <c r="D16" s="101" t="str">
        <f>IFERROR(VLOOKUP(C16,Data!K:L,VLOOKUP('Generella inställningar'!$C$5,Data!A:B,2,FALSE),FALSE),"timlönegrupp ej vald")</f>
        <v>timlönegrupp ej vald</v>
      </c>
      <c r="E16" s="73"/>
      <c r="F16" s="59"/>
      <c r="G16" s="102">
        <f>IFERROR(E16*D16*ROUND(F16,2)*SUM(VLOOKUP(C16,Data!K:M,3,FALSE)/12),0)</f>
        <v>0</v>
      </c>
      <c r="H16" s="32"/>
      <c r="I16" s="6"/>
    </row>
    <row r="17" spans="1:9" ht="15" customHeight="1" x14ac:dyDescent="0.3">
      <c r="A17" s="10"/>
      <c r="B17" s="11"/>
      <c r="C17" s="8"/>
      <c r="D17" s="101" t="str">
        <f>IFERROR(VLOOKUP(C17,Data!K:L,VLOOKUP('Generella inställningar'!$C$5,Data!A:B,2,FALSE),FALSE),"timlönegrupp ej vald")</f>
        <v>timlönegrupp ej vald</v>
      </c>
      <c r="E17" s="73"/>
      <c r="F17" s="59"/>
      <c r="G17" s="102">
        <f>IFERROR(E17*D17*ROUND(F17,2)*SUM(VLOOKUP(C17,Data!K:M,3,FALSE)/12),0)</f>
        <v>0</v>
      </c>
      <c r="H17" s="32"/>
      <c r="I17" s="6"/>
    </row>
    <row r="18" spans="1:9" ht="15" customHeight="1" x14ac:dyDescent="0.3">
      <c r="A18" s="10"/>
      <c r="B18" s="11"/>
      <c r="C18" s="8"/>
      <c r="D18" s="101" t="str">
        <f>IFERROR(VLOOKUP(C18,Data!K:L,VLOOKUP('Generella inställningar'!$C$5,Data!A:B,2,FALSE),FALSE),"timlönegrupp ej vald")</f>
        <v>timlönegrupp ej vald</v>
      </c>
      <c r="E18" s="73"/>
      <c r="F18" s="59"/>
      <c r="G18" s="102">
        <f>IFERROR(E18*D18*ROUND(F18,2)*SUM(VLOOKUP(C18,Data!K:M,3,FALSE)/12),0)</f>
        <v>0</v>
      </c>
      <c r="H18" s="32"/>
      <c r="I18" s="6"/>
    </row>
    <row r="19" spans="1:9" x14ac:dyDescent="0.3">
      <c r="A19" s="10"/>
      <c r="B19" s="11"/>
      <c r="C19" s="8"/>
      <c r="D19" s="101" t="str">
        <f>IFERROR(VLOOKUP(C19,Data!K:L,VLOOKUP('Generella inställningar'!$C$5,Data!A:B,2,FALSE),FALSE),"timlönegrupp ej vald")</f>
        <v>timlönegrupp ej vald</v>
      </c>
      <c r="E19" s="73"/>
      <c r="F19" s="59"/>
      <c r="G19" s="102">
        <f>IFERROR(E19*D19*ROUND(F19,2)*SUM(VLOOKUP(C19,Data!K:M,3,FALSE)/12),0)</f>
        <v>0</v>
      </c>
      <c r="H19" s="32"/>
      <c r="I19" s="6"/>
    </row>
    <row r="20" spans="1:9" x14ac:dyDescent="0.3">
      <c r="A20" s="10"/>
      <c r="B20" s="11"/>
      <c r="C20" s="8"/>
      <c r="D20" s="101" t="str">
        <f>IFERROR(VLOOKUP(C20,Data!K:L,VLOOKUP('Generella inställningar'!$C$5,Data!A:B,2,FALSE),FALSE),"timlönegrupp ej vald")</f>
        <v>timlönegrupp ej vald</v>
      </c>
      <c r="E20" s="73"/>
      <c r="F20" s="59"/>
      <c r="G20" s="102">
        <f>IFERROR(E20*D20*ROUND(F20,2)*SUM(VLOOKUP(C20,Data!K:M,3,FALSE)/12),0)</f>
        <v>0</v>
      </c>
      <c r="H20" s="32"/>
      <c r="I20" s="9"/>
    </row>
    <row r="21" spans="1:9" x14ac:dyDescent="0.3">
      <c r="A21" s="10"/>
      <c r="B21" s="11"/>
      <c r="C21" s="8"/>
      <c r="D21" s="101" t="str">
        <f>IFERROR(VLOOKUP(C21,Data!K:L,VLOOKUP('Generella inställningar'!$C$5,Data!A:B,2,FALSE),FALSE),"timlönegrupp ej vald")</f>
        <v>timlönegrupp ej vald</v>
      </c>
      <c r="E21" s="73"/>
      <c r="F21" s="59"/>
      <c r="G21" s="102">
        <f>IFERROR(E21*D21*ROUND(F21,2)*SUM(VLOOKUP(C21,Data!K:M,3,FALSE)/12),0)</f>
        <v>0</v>
      </c>
      <c r="H21" s="32"/>
      <c r="I21" s="6"/>
    </row>
    <row r="22" spans="1:9" x14ac:dyDescent="0.3">
      <c r="A22" s="10"/>
      <c r="B22" s="11"/>
      <c r="C22" s="8"/>
      <c r="D22" s="101" t="str">
        <f>IFERROR(VLOOKUP(C22,Data!K:L,VLOOKUP('Generella inställningar'!$C$5,Data!A:B,2,FALSE),FALSE),"timlönegrupp ej vald")</f>
        <v>timlönegrupp ej vald</v>
      </c>
      <c r="E22" s="73"/>
      <c r="F22" s="59"/>
      <c r="G22" s="102">
        <f>IFERROR(E22*D22*ROUND(F22,2)*SUM(VLOOKUP(C22,Data!K:M,3,FALSE)/12),0)</f>
        <v>0</v>
      </c>
      <c r="H22" s="32"/>
      <c r="I22" s="6"/>
    </row>
    <row r="23" spans="1:9" x14ac:dyDescent="0.3">
      <c r="A23" s="69"/>
      <c r="B23" s="70"/>
      <c r="C23" s="8"/>
      <c r="D23" s="101" t="str">
        <f>IFERROR(VLOOKUP(C23,Data!K:L,VLOOKUP('Generella inställningar'!$C$5,Data!A:B,2,FALSE),FALSE),"timlönegrupp ej vald")</f>
        <v>timlönegrupp ej vald</v>
      </c>
      <c r="E23" s="74"/>
      <c r="F23" s="75"/>
      <c r="G23" s="102">
        <f>IFERROR(E23*D23*ROUND(F23,2)*SUM(VLOOKUP(C23,Data!K:M,3,FALSE)/12),0)</f>
        <v>0</v>
      </c>
      <c r="H23" s="79"/>
      <c r="I23" s="6"/>
    </row>
    <row r="24" spans="1:9" x14ac:dyDescent="0.3">
      <c r="A24" s="10"/>
      <c r="B24" s="11"/>
      <c r="C24" s="8"/>
      <c r="D24" s="101" t="str">
        <f>IFERROR(VLOOKUP(C24,Data!K:L,VLOOKUP('Generella inställningar'!$C$5,Data!A:B,2,FALSE),FALSE),"timlönegrupp ej vald")</f>
        <v>timlönegrupp ej vald</v>
      </c>
      <c r="E24" s="65"/>
      <c r="F24" s="60"/>
      <c r="G24" s="102">
        <f>IFERROR(E24*D24*ROUND(F24,2)*SUM(VLOOKUP(C24,Data!K:M,3,FALSE)/12),0)</f>
        <v>0</v>
      </c>
      <c r="H24" s="32"/>
      <c r="I24" s="6"/>
    </row>
    <row r="25" spans="1:9" x14ac:dyDescent="0.3">
      <c r="A25" s="10"/>
      <c r="B25" s="11"/>
      <c r="C25" s="8"/>
      <c r="D25" s="101" t="str">
        <f>IFERROR(VLOOKUP(C25,Data!K:L,VLOOKUP('Generella inställningar'!$C$5,Data!A:B,2,FALSE),FALSE),"timlönegrupp ej vald")</f>
        <v>timlönegrupp ej vald</v>
      </c>
      <c r="E25" s="65"/>
      <c r="F25" s="60"/>
      <c r="G25" s="102">
        <f>IFERROR(E25*D25*ROUND(F25,2)*SUM(VLOOKUP(C25,Data!K:M,3,FALSE)/12),0)</f>
        <v>0</v>
      </c>
      <c r="H25" s="32"/>
      <c r="I25" s="6"/>
    </row>
    <row r="26" spans="1:9" x14ac:dyDescent="0.3">
      <c r="A26" s="10"/>
      <c r="B26" s="11"/>
      <c r="C26" s="8"/>
      <c r="D26" s="101" t="str">
        <f>IFERROR(VLOOKUP(C26,Data!K:L,VLOOKUP('Generella inställningar'!$C$5,Data!A:B,2,FALSE),FALSE),"timlönegrupp ej vald")</f>
        <v>timlönegrupp ej vald</v>
      </c>
      <c r="E26" s="65"/>
      <c r="F26" s="60"/>
      <c r="G26" s="102">
        <f>IFERROR(E26*D26*ROUND(F26,2)*SUM(VLOOKUP(C26,Data!K:M,3,FALSE)/12),0)</f>
        <v>0</v>
      </c>
      <c r="H26" s="32"/>
      <c r="I26" s="6"/>
    </row>
    <row r="27" spans="1:9" x14ac:dyDescent="0.3">
      <c r="A27" s="10"/>
      <c r="B27" s="11"/>
      <c r="C27" s="8"/>
      <c r="D27" s="101" t="str">
        <f>IFERROR(VLOOKUP(C27,Data!K:L,VLOOKUP('Generella inställningar'!$C$5,Data!A:B,2,FALSE),FALSE),"timlönegrupp ej vald")</f>
        <v>timlönegrupp ej vald</v>
      </c>
      <c r="E27" s="65"/>
      <c r="F27" s="60"/>
      <c r="G27" s="102">
        <f>IFERROR(E27*D27*ROUND(F27,2)*SUM(VLOOKUP(C27,Data!K:M,3,FALSE)/12),0)</f>
        <v>0</v>
      </c>
      <c r="H27" s="32"/>
      <c r="I27" s="6"/>
    </row>
    <row r="28" spans="1:9" x14ac:dyDescent="0.3">
      <c r="A28" s="10"/>
      <c r="B28" s="11"/>
      <c r="C28" s="8"/>
      <c r="D28" s="101" t="str">
        <f>IFERROR(VLOOKUP(C28,Data!K:L,VLOOKUP('Generella inställningar'!$C$5,Data!A:B,2,FALSE),FALSE),"timlönegrupp ej vald")</f>
        <v>timlönegrupp ej vald</v>
      </c>
      <c r="E28" s="65"/>
      <c r="F28" s="60"/>
      <c r="G28" s="102">
        <f>IFERROR(E28*D28*ROUND(F28,2)*SUM(VLOOKUP(C28,Data!K:M,3,FALSE)/12),0)</f>
        <v>0</v>
      </c>
      <c r="H28" s="32"/>
      <c r="I28" s="6"/>
    </row>
    <row r="29" spans="1:9" x14ac:dyDescent="0.3">
      <c r="A29" s="10"/>
      <c r="B29" s="11"/>
      <c r="C29" s="8"/>
      <c r="D29" s="101" t="str">
        <f>IFERROR(VLOOKUP(C29,Data!K:L,VLOOKUP('Generella inställningar'!$C$5,Data!A:B,2,FALSE),FALSE),"timlönegrupp ej vald")</f>
        <v>timlönegrupp ej vald</v>
      </c>
      <c r="E29" s="65"/>
      <c r="F29" s="60"/>
      <c r="G29" s="102">
        <f>IFERROR(E29*D29*ROUND(F29,2)*SUM(VLOOKUP(C29,Data!K:M,3,FALSE)/12),0)</f>
        <v>0</v>
      </c>
      <c r="H29" s="32"/>
      <c r="I29" s="6"/>
    </row>
    <row r="30" spans="1:9" x14ac:dyDescent="0.3">
      <c r="A30" s="10"/>
      <c r="B30" s="11"/>
      <c r="C30" s="8"/>
      <c r="D30" s="101" t="str">
        <f>IFERROR(VLOOKUP(C30,Data!K:L,VLOOKUP('Generella inställningar'!$C$5,Data!A:B,2,FALSE),FALSE),"timlönegrupp ej vald")</f>
        <v>timlönegrupp ej vald</v>
      </c>
      <c r="E30" s="65"/>
      <c r="F30" s="60"/>
      <c r="G30" s="102">
        <f>IFERROR(E30*D30*ROUND(F30,2)*SUM(VLOOKUP(C30,Data!K:M,3,FALSE)/12),0)</f>
        <v>0</v>
      </c>
      <c r="H30" s="32"/>
      <c r="I30" s="6"/>
    </row>
    <row r="31" spans="1:9" x14ac:dyDescent="0.3">
      <c r="A31" s="10"/>
      <c r="B31" s="11"/>
      <c r="C31" s="8"/>
      <c r="D31" s="101" t="str">
        <f>IFERROR(VLOOKUP(C31,Data!K:L,VLOOKUP('Generella inställningar'!$C$5,Data!A:B,2,FALSE),FALSE),"timlönegrupp ej vald")</f>
        <v>timlönegrupp ej vald</v>
      </c>
      <c r="E31" s="65"/>
      <c r="F31" s="60"/>
      <c r="G31" s="102">
        <f>IFERROR(E31*D31*ROUND(F31,2)*SUM(VLOOKUP(C31,Data!K:M,3,FALSE)/12),0)</f>
        <v>0</v>
      </c>
      <c r="H31" s="32"/>
      <c r="I31" s="6"/>
    </row>
    <row r="32" spans="1:9" x14ac:dyDescent="0.3">
      <c r="A32" s="10"/>
      <c r="B32" s="11"/>
      <c r="C32" s="8"/>
      <c r="D32" s="101" t="str">
        <f>IFERROR(VLOOKUP(C32,Data!K:L,VLOOKUP('Generella inställningar'!$C$5,Data!A:B,2,FALSE),FALSE),"timlönegrupp ej vald")</f>
        <v>timlönegrupp ej vald</v>
      </c>
      <c r="E32" s="65"/>
      <c r="F32" s="60"/>
      <c r="G32" s="102">
        <f>IFERROR(E32*D32*ROUND(F32,2)*SUM(VLOOKUP(C32,Data!K:M,3,FALSE)/12),0)</f>
        <v>0</v>
      </c>
      <c r="H32" s="32"/>
      <c r="I32" s="6"/>
    </row>
    <row r="34" spans="1:8" ht="15" thickBot="1" x14ac:dyDescent="0.35">
      <c r="A34" s="13" t="s">
        <v>37</v>
      </c>
      <c r="B34" s="14"/>
      <c r="C34" s="14"/>
      <c r="D34" s="14"/>
      <c r="E34" s="14"/>
      <c r="F34" s="14"/>
      <c r="G34" s="18">
        <f>SUM(G3:G32)</f>
        <v>0</v>
      </c>
      <c r="H34" s="16"/>
    </row>
    <row r="36" spans="1:8" x14ac:dyDescent="0.3">
      <c r="H36" s="63" t="s">
        <v>82</v>
      </c>
    </row>
  </sheetData>
  <sheetProtection algorithmName="SHA-512" hashValue="FvItejDtANGpChughtxn0pVuInDkrWCJwXm0U/VKuEythigrADc7+thGFUISMSBGm0vY3ShlcDVV2b0/fyl/Vg==" saltValue="5GZnuGmYhzX2nEEiP0HsFw==" spinCount="100000" sheet="1" objects="1" scenarios="1" formatColumns="0" formatRows="0"/>
  <mergeCells count="1">
    <mergeCell ref="A1:H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C3:C32" xr:uid="{00000000-0002-0000-0500-000000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" xr:uid="{00000000-0002-0000-0500-000001000000}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54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B3" sqref="B3"/>
    </sheetView>
  </sheetViews>
  <sheetFormatPr defaultColWidth="10.77734375" defaultRowHeight="14.4" x14ac:dyDescent="0.3"/>
  <cols>
    <col min="1" max="1" width="27.44140625" style="7" bestFit="1" customWidth="1"/>
    <col min="2" max="2" width="10.44140625" style="7" bestFit="1" customWidth="1"/>
    <col min="3" max="3" width="29.21875" style="7" bestFit="1" customWidth="1"/>
    <col min="4" max="4" width="27.77734375" style="7" bestFit="1" customWidth="1"/>
    <col min="5" max="5" width="14.21875" style="7" customWidth="1"/>
    <col min="6" max="6" width="13.77734375" style="7" customWidth="1"/>
    <col min="7" max="7" width="10.44140625" style="7" bestFit="1" customWidth="1"/>
    <col min="8" max="8" width="24.21875" style="7" customWidth="1"/>
    <col min="9" max="16384" width="10.77734375" style="7"/>
  </cols>
  <sheetData>
    <row r="1" spans="1:9" x14ac:dyDescent="0.3">
      <c r="A1" s="144" t="s">
        <v>80</v>
      </c>
      <c r="B1" s="144"/>
      <c r="C1" s="144"/>
      <c r="D1" s="144"/>
      <c r="E1" s="144"/>
      <c r="F1" s="144"/>
      <c r="G1" s="144"/>
      <c r="H1" s="144"/>
    </row>
    <row r="2" spans="1:9" x14ac:dyDescent="0.3">
      <c r="A2" s="94" t="s">
        <v>31</v>
      </c>
      <c r="B2" s="94" t="s">
        <v>46</v>
      </c>
      <c r="C2" s="94" t="s">
        <v>32</v>
      </c>
      <c r="D2" s="105" t="s">
        <v>33</v>
      </c>
      <c r="E2" s="106" t="s">
        <v>78</v>
      </c>
      <c r="F2" s="106" t="s">
        <v>75</v>
      </c>
      <c r="G2" s="106" t="s">
        <v>0</v>
      </c>
      <c r="H2" s="106" t="s">
        <v>40</v>
      </c>
      <c r="I2" s="23"/>
    </row>
    <row r="3" spans="1:9" x14ac:dyDescent="0.3">
      <c r="A3" s="10"/>
      <c r="B3" s="11"/>
      <c r="C3" s="10"/>
      <c r="D3" s="103" t="str">
        <f>IFERROR(VLOOKUP(C3,Data!$H$2:$I$17,2,FALSE),"Välj ersättningstyp i kolumn C")</f>
        <v>Välj ersättningstyp i kolumn C</v>
      </c>
      <c r="E3" s="60"/>
      <c r="F3" s="11"/>
      <c r="G3" s="104">
        <f>IFERROR(D3*ROUND(E3,2)*SUM(VLOOKUP(C3,Data!H:J,3,FALSE)/12)*F3,0)</f>
        <v>0</v>
      </c>
      <c r="H3" s="32"/>
      <c r="I3" s="23"/>
    </row>
    <row r="4" spans="1:9" x14ac:dyDescent="0.3">
      <c r="A4" s="10"/>
      <c r="B4" s="11"/>
      <c r="C4" s="10"/>
      <c r="D4" s="103" t="str">
        <f>IFERROR(VLOOKUP(C4,Data!$H$2:$I$17,2,FALSE),"Välj ersättningstyp i kolumn C")</f>
        <v>Välj ersättningstyp i kolumn C</v>
      </c>
      <c r="E4" s="60"/>
      <c r="F4" s="11"/>
      <c r="G4" s="104">
        <f>IFERROR(D4*ROUND(E4,2)*SUM(VLOOKUP(C4,Data!H:J,3,FALSE)/12)*F4,0)</f>
        <v>0</v>
      </c>
      <c r="H4" s="32"/>
      <c r="I4" s="23"/>
    </row>
    <row r="5" spans="1:9" x14ac:dyDescent="0.3">
      <c r="A5" s="10"/>
      <c r="B5" s="11"/>
      <c r="C5" s="10"/>
      <c r="D5" s="103" t="str">
        <f>IFERROR(VLOOKUP(C5,Data!$H$2:$I$17,2,FALSE),"Välj ersättningstyp i kolumn C")</f>
        <v>Välj ersättningstyp i kolumn C</v>
      </c>
      <c r="E5" s="60"/>
      <c r="F5" s="11"/>
      <c r="G5" s="104">
        <f>IFERROR(D5*ROUND(E5,2)*SUM(VLOOKUP(C5,Data!H:J,3,FALSE)/12)*F5,0)</f>
        <v>0</v>
      </c>
      <c r="H5" s="32"/>
      <c r="I5" s="23"/>
    </row>
    <row r="6" spans="1:9" x14ac:dyDescent="0.3">
      <c r="A6" s="10"/>
      <c r="B6" s="11"/>
      <c r="C6" s="10"/>
      <c r="D6" s="103" t="str">
        <f>IFERROR(VLOOKUP(C6,Data!$H$2:$I$17,2,FALSE),"Välj ersättningstyp i kolumn C")</f>
        <v>Välj ersättningstyp i kolumn C</v>
      </c>
      <c r="E6" s="60"/>
      <c r="F6" s="11"/>
      <c r="G6" s="104">
        <f>IFERROR(D6*ROUND(E6,2)*SUM(VLOOKUP(C6,Data!H:J,3,FALSE)/12)*F6,0)</f>
        <v>0</v>
      </c>
      <c r="H6" s="32"/>
      <c r="I6" s="23"/>
    </row>
    <row r="7" spans="1:9" x14ac:dyDescent="0.3">
      <c r="A7" s="10"/>
      <c r="B7" s="11"/>
      <c r="C7" s="10"/>
      <c r="D7" s="103" t="str">
        <f>IFERROR(VLOOKUP(C7,Data!$H$2:$I$17,2,FALSE),"Välj ersättningstyp i kolumn C")</f>
        <v>Välj ersättningstyp i kolumn C</v>
      </c>
      <c r="E7" s="60"/>
      <c r="F7" s="11"/>
      <c r="G7" s="104">
        <f>IFERROR(D7*ROUND(E7,2)*SUM(VLOOKUP(C7,Data!H:J,3,FALSE)/12)*F7,0)</f>
        <v>0</v>
      </c>
      <c r="H7" s="32"/>
      <c r="I7" s="23"/>
    </row>
    <row r="8" spans="1:9" x14ac:dyDescent="0.3">
      <c r="A8" s="10"/>
      <c r="B8" s="11"/>
      <c r="C8" s="10"/>
      <c r="D8" s="103" t="str">
        <f>IFERROR(VLOOKUP(C8,Data!$H$2:$I$17,2,FALSE),"Välj ersättningstyp i kolumn C")</f>
        <v>Välj ersättningstyp i kolumn C</v>
      </c>
      <c r="E8" s="60"/>
      <c r="F8" s="11"/>
      <c r="G8" s="104">
        <f>IFERROR(D8*ROUND(E8,2)*SUM(VLOOKUP(C8,Data!H:J,3,FALSE)/12)*F8,0)</f>
        <v>0</v>
      </c>
      <c r="H8" s="32"/>
      <c r="I8" s="23"/>
    </row>
    <row r="9" spans="1:9" x14ac:dyDescent="0.3">
      <c r="A9" s="10"/>
      <c r="B9" s="11"/>
      <c r="C9" s="10"/>
      <c r="D9" s="103" t="str">
        <f>IFERROR(VLOOKUP(C9,Data!$H$2:$I$17,2,FALSE),"Välj ersättningstyp i kolumn C")</f>
        <v>Välj ersättningstyp i kolumn C</v>
      </c>
      <c r="E9" s="60"/>
      <c r="F9" s="11"/>
      <c r="G9" s="104">
        <f>IFERROR(D9*ROUND(E9,2)*SUM(VLOOKUP(C9,Data!H:J,3,FALSE)/12)*F9,0)</f>
        <v>0</v>
      </c>
      <c r="H9" s="32"/>
      <c r="I9" s="24"/>
    </row>
    <row r="10" spans="1:9" x14ac:dyDescent="0.3">
      <c r="A10" s="10"/>
      <c r="B10" s="11"/>
      <c r="C10" s="10"/>
      <c r="D10" s="103" t="str">
        <f>IFERROR(VLOOKUP(C10,Data!$H$2:$I$17,2,FALSE),"Välj ersättningstyp i kolumn C")</f>
        <v>Välj ersättningstyp i kolumn C</v>
      </c>
      <c r="E10" s="60"/>
      <c r="F10" s="11"/>
      <c r="G10" s="104">
        <f>IFERROR(D10*ROUND(E10,2)*SUM(VLOOKUP(C10,Data!H:J,3,FALSE)/12)*F10,0)</f>
        <v>0</v>
      </c>
      <c r="H10" s="32"/>
      <c r="I10" s="24"/>
    </row>
    <row r="11" spans="1:9" x14ac:dyDescent="0.3">
      <c r="A11" s="10"/>
      <c r="B11" s="11"/>
      <c r="C11" s="10"/>
      <c r="D11" s="103" t="str">
        <f>IFERROR(VLOOKUP(C11,Data!$H$2:$I$17,2,FALSE),"Välj ersättningstyp i kolumn C")</f>
        <v>Välj ersättningstyp i kolumn C</v>
      </c>
      <c r="E11" s="61"/>
      <c r="F11" s="50"/>
      <c r="G11" s="104">
        <f>IFERROR(D11*ROUND(E11,2)*SUM(VLOOKUP(C11,Data!H:J,3,FALSE)/12)*F11,0)</f>
        <v>0</v>
      </c>
      <c r="H11" s="32"/>
      <c r="I11" s="25"/>
    </row>
    <row r="12" spans="1:9" x14ac:dyDescent="0.3">
      <c r="A12" s="11"/>
      <c r="B12" s="11"/>
      <c r="C12" s="10"/>
      <c r="D12" s="103" t="str">
        <f>IFERROR(VLOOKUP(C12,Data!$H$2:$I$17,2,FALSE),"Välj ersättningstyp i kolumn C")</f>
        <v>Välj ersättningstyp i kolumn C</v>
      </c>
      <c r="E12" s="61"/>
      <c r="F12" s="50"/>
      <c r="G12" s="104">
        <f>IFERROR(D12*ROUND(E12,2)*SUM(VLOOKUP(C12,Data!H:J,3,FALSE)/12)*F12,0)</f>
        <v>0</v>
      </c>
      <c r="H12" s="32"/>
      <c r="I12" s="25"/>
    </row>
    <row r="13" spans="1:9" x14ac:dyDescent="0.3">
      <c r="F13" s="51"/>
    </row>
    <row r="14" spans="1:9" ht="15" thickBot="1" x14ac:dyDescent="0.35">
      <c r="A14" s="13" t="s">
        <v>37</v>
      </c>
      <c r="B14" s="14"/>
      <c r="C14" s="14"/>
      <c r="D14" s="14"/>
      <c r="E14" s="14"/>
      <c r="F14" s="14"/>
      <c r="G14" s="18">
        <f>SUM(G3:G12)</f>
        <v>0</v>
      </c>
      <c r="H14" s="14"/>
    </row>
    <row r="16" spans="1:9" x14ac:dyDescent="0.3">
      <c r="A16" s="144" t="s">
        <v>119</v>
      </c>
      <c r="B16" s="144"/>
      <c r="C16" s="144"/>
      <c r="D16" s="144"/>
      <c r="E16" s="144"/>
      <c r="F16" s="144"/>
      <c r="G16" s="144"/>
      <c r="H16" s="144"/>
    </row>
    <row r="17" spans="1:8" x14ac:dyDescent="0.3">
      <c r="A17" s="94" t="s">
        <v>31</v>
      </c>
      <c r="B17" s="94" t="s">
        <v>46</v>
      </c>
      <c r="C17" s="94" t="s">
        <v>122</v>
      </c>
      <c r="D17" s="105" t="s">
        <v>121</v>
      </c>
      <c r="E17" s="106" t="s">
        <v>120</v>
      </c>
      <c r="F17" s="106" t="s">
        <v>75</v>
      </c>
      <c r="G17" s="106" t="s">
        <v>0</v>
      </c>
      <c r="H17" s="106" t="s">
        <v>40</v>
      </c>
    </row>
    <row r="18" spans="1:8" x14ac:dyDescent="0.3">
      <c r="A18" s="10"/>
      <c r="B18" s="11"/>
      <c r="C18" s="68">
        <v>1</v>
      </c>
      <c r="D18" s="103">
        <v>308</v>
      </c>
      <c r="E18" s="65"/>
      <c r="F18" s="65"/>
      <c r="G18" s="104">
        <f>ROUND(SUM(D18*C18)*E18*F18,0)</f>
        <v>0</v>
      </c>
      <c r="H18" s="32"/>
    </row>
    <row r="19" spans="1:8" x14ac:dyDescent="0.3">
      <c r="A19" s="10"/>
      <c r="B19" s="11"/>
      <c r="C19" s="68">
        <v>0.75</v>
      </c>
      <c r="D19" s="103">
        <v>308</v>
      </c>
      <c r="E19" s="65"/>
      <c r="F19" s="65"/>
      <c r="G19" s="104">
        <f t="shared" ref="G19:G21" si="0">ROUND(SUM(D19*C19)*E19*F19,0)</f>
        <v>0</v>
      </c>
      <c r="H19" s="32"/>
    </row>
    <row r="20" spans="1:8" x14ac:dyDescent="0.3">
      <c r="A20" s="10"/>
      <c r="B20" s="11"/>
      <c r="C20" s="68">
        <v>0.5</v>
      </c>
      <c r="D20" s="103">
        <v>308</v>
      </c>
      <c r="E20" s="65"/>
      <c r="F20" s="65"/>
      <c r="G20" s="104">
        <f t="shared" si="0"/>
        <v>0</v>
      </c>
      <c r="H20" s="32"/>
    </row>
    <row r="21" spans="1:8" x14ac:dyDescent="0.3">
      <c r="A21" s="10"/>
      <c r="B21" s="11"/>
      <c r="C21" s="68">
        <v>0.25</v>
      </c>
      <c r="D21" s="103">
        <v>308</v>
      </c>
      <c r="E21" s="65"/>
      <c r="F21" s="65"/>
      <c r="G21" s="104">
        <f t="shared" si="0"/>
        <v>0</v>
      </c>
      <c r="H21" s="32"/>
    </row>
    <row r="22" spans="1:8" x14ac:dyDescent="0.3">
      <c r="F22" s="51"/>
    </row>
    <row r="23" spans="1:8" ht="15" thickBot="1" x14ac:dyDescent="0.35">
      <c r="A23" s="13" t="s">
        <v>37</v>
      </c>
      <c r="B23" s="14"/>
      <c r="C23" s="14"/>
      <c r="D23" s="14"/>
      <c r="E23" s="14"/>
      <c r="F23" s="14"/>
      <c r="G23" s="18">
        <f>SUM(G18:G21)</f>
        <v>0</v>
      </c>
      <c r="H23" s="14"/>
    </row>
    <row r="24" spans="1:8" x14ac:dyDescent="0.3">
      <c r="H24" s="63"/>
    </row>
    <row r="25" spans="1:8" x14ac:dyDescent="0.3">
      <c r="H25" s="63" t="s">
        <v>84</v>
      </c>
    </row>
  </sheetData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20"/>
  <sheetViews>
    <sheetView workbookViewId="0">
      <selection activeCell="C16" sqref="C16"/>
    </sheetView>
  </sheetViews>
  <sheetFormatPr defaultColWidth="10.77734375" defaultRowHeight="14.4" x14ac:dyDescent="0.3"/>
  <cols>
    <col min="1" max="1" width="33" style="7" customWidth="1"/>
    <col min="2" max="2" width="21" style="7" customWidth="1"/>
    <col min="3" max="3" width="14.21875" style="7" bestFit="1" customWidth="1"/>
    <col min="4" max="4" width="46.5546875" style="7" customWidth="1"/>
    <col min="5" max="16384" width="10.77734375" style="7"/>
  </cols>
  <sheetData>
    <row r="1" spans="1:5" x14ac:dyDescent="0.3">
      <c r="A1" s="140" t="s">
        <v>5</v>
      </c>
      <c r="B1" s="140"/>
      <c r="C1" s="140"/>
      <c r="D1" s="140"/>
    </row>
    <row r="2" spans="1:5" x14ac:dyDescent="0.3">
      <c r="A2" s="107" t="s">
        <v>31</v>
      </c>
      <c r="B2" s="107" t="s">
        <v>46</v>
      </c>
      <c r="C2" s="107" t="s">
        <v>59</v>
      </c>
      <c r="D2" s="107" t="s">
        <v>40</v>
      </c>
    </row>
    <row r="3" spans="1:5" x14ac:dyDescent="0.3">
      <c r="A3" s="10"/>
      <c r="B3" s="47"/>
      <c r="C3" s="47"/>
      <c r="D3" s="32"/>
    </row>
    <row r="4" spans="1:5" x14ac:dyDescent="0.3">
      <c r="A4" s="10"/>
      <c r="B4" s="47"/>
      <c r="C4" s="47"/>
      <c r="D4" s="32"/>
    </row>
    <row r="5" spans="1:5" x14ac:dyDescent="0.3">
      <c r="A5" s="10"/>
      <c r="B5" s="47"/>
      <c r="C5" s="47"/>
      <c r="D5" s="32"/>
    </row>
    <row r="6" spans="1:5" x14ac:dyDescent="0.3">
      <c r="A6" s="10"/>
      <c r="B6" s="47"/>
      <c r="C6" s="47"/>
      <c r="D6" s="32"/>
    </row>
    <row r="7" spans="1:5" x14ac:dyDescent="0.3">
      <c r="A7" s="10"/>
      <c r="B7" s="47"/>
      <c r="C7" s="47"/>
      <c r="D7" s="32"/>
    </row>
    <row r="8" spans="1:5" x14ac:dyDescent="0.3">
      <c r="A8" s="10"/>
      <c r="B8" s="47"/>
      <c r="C8" s="47"/>
      <c r="D8" s="32"/>
    </row>
    <row r="9" spans="1:5" x14ac:dyDescent="0.3">
      <c r="A9" s="10"/>
      <c r="B9" s="47"/>
      <c r="C9" s="47"/>
      <c r="D9" s="32"/>
    </row>
    <row r="10" spans="1:5" x14ac:dyDescent="0.3">
      <c r="A10" s="10"/>
      <c r="B10" s="47"/>
      <c r="C10" s="47"/>
      <c r="D10" s="32"/>
    </row>
    <row r="12" spans="1:5" ht="15" thickBot="1" x14ac:dyDescent="0.35">
      <c r="A12" s="13" t="s">
        <v>37</v>
      </c>
      <c r="B12" s="13"/>
      <c r="C12" s="18">
        <f>SUM(C3:C10)</f>
        <v>0</v>
      </c>
      <c r="D12" s="14"/>
      <c r="E12" s="12"/>
    </row>
    <row r="13" spans="1:5" x14ac:dyDescent="0.3">
      <c r="A13" s="12"/>
      <c r="B13" s="12"/>
      <c r="C13" s="12"/>
      <c r="D13" s="12"/>
      <c r="E13" s="12"/>
    </row>
    <row r="14" spans="1:5" x14ac:dyDescent="0.3">
      <c r="A14" s="140" t="s">
        <v>6</v>
      </c>
      <c r="B14" s="140"/>
      <c r="C14" s="140"/>
      <c r="D14" s="140"/>
    </row>
    <row r="15" spans="1:5" x14ac:dyDescent="0.3">
      <c r="A15" s="107" t="s">
        <v>60</v>
      </c>
      <c r="B15" s="107" t="s">
        <v>43</v>
      </c>
      <c r="C15" s="107" t="s">
        <v>59</v>
      </c>
      <c r="D15" s="107" t="s">
        <v>40</v>
      </c>
    </row>
    <row r="16" spans="1:5" x14ac:dyDescent="0.3">
      <c r="A16" s="102" t="s">
        <v>7</v>
      </c>
      <c r="B16" s="102"/>
      <c r="C16" s="48"/>
      <c r="D16" s="32"/>
    </row>
    <row r="18" spans="1:4" ht="15" thickBot="1" x14ac:dyDescent="0.35">
      <c r="A18" s="13" t="s">
        <v>37</v>
      </c>
      <c r="B18" s="13"/>
      <c r="C18" s="18">
        <f>SUM(C16)</f>
        <v>0</v>
      </c>
      <c r="D18" s="14"/>
    </row>
    <row r="20" spans="1:4" x14ac:dyDescent="0.3">
      <c r="D20" s="63" t="s">
        <v>83</v>
      </c>
    </row>
  </sheetData>
  <sheetProtection password="DF9A" sheet="1" objects="1" scenarios="1" formatColumns="0" formatRows="0"/>
  <mergeCells count="2">
    <mergeCell ref="A1:D1"/>
    <mergeCell ref="A14:D1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13</vt:i4>
      </vt:variant>
    </vt:vector>
  </HeadingPairs>
  <TitlesOfParts>
    <vt:vector size="25" baseType="lpstr">
      <vt:lpstr>Generella inställningar</vt:lpstr>
      <vt:lpstr>Budgetöversikt</vt:lpstr>
      <vt:lpstr>Upphandlingsplan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kontanta medel</vt:lpstr>
      <vt:lpstr>Privata bidrag i annat än peng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2019-04-23T11:02:21Z</cp:lastPrinted>
  <dcterms:created xsi:type="dcterms:W3CDTF">2014-11-20T12:09:08Z</dcterms:created>
  <dcterms:modified xsi:type="dcterms:W3CDTF">2019-08-20T09:08:53Z</dcterms:modified>
</cp:coreProperties>
</file>